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tables/table5.xml" ContentType="application/vnd.openxmlformats-officedocument.spreadsheetml.table+xml"/>
  <Override PartName="/xl/queryTables/queryTable4.xml" ContentType="application/vnd.openxmlformats-officedocument.spreadsheetml.queryTable+xml"/>
  <Override PartName="/xl/tables/table6.xml" ContentType="application/vnd.openxmlformats-officedocument.spreadsheetml.table+xml"/>
  <Override PartName="/xl/queryTables/queryTable5.xml" ContentType="application/vnd.openxmlformats-officedocument.spreadsheetml.queryTable+xml"/>
  <Override PartName="/xl/tables/table7.xml" ContentType="application/vnd.openxmlformats-officedocument.spreadsheetml.table+xml"/>
  <Override PartName="/xl/queryTables/queryTable6.xml" ContentType="application/vnd.openxmlformats-officedocument.spreadsheetml.queryTable+xml"/>
  <Override PartName="/xl/tables/table8.xml" ContentType="application/vnd.openxmlformats-officedocument.spreadsheetml.table+xml"/>
  <Override PartName="/xl/queryTables/queryTable7.xml" ContentType="application/vnd.openxmlformats-officedocument.spreadsheetml.queryTable+xml"/>
  <Override PartName="/xl/tables/table9.xml" ContentType="application/vnd.openxmlformats-officedocument.spreadsheetml.table+xml"/>
  <Override PartName="/xl/queryTables/queryTable8.xml" ContentType="application/vnd.openxmlformats-officedocument.spreadsheetml.queryTable+xml"/>
  <Override PartName="/xl/tables/table10.xml" ContentType="application/vnd.openxmlformats-officedocument.spreadsheetml.table+xml"/>
  <Override PartName="/xl/queryTables/queryTable9.xml" ContentType="application/vnd.openxmlformats-officedocument.spreadsheetml.queryTable+xml"/>
  <Override PartName="/xl/tables/table11.xml" ContentType="application/vnd.openxmlformats-officedocument.spreadsheetml.table+xml"/>
  <Override PartName="/xl/queryTables/queryTable10.xml" ContentType="application/vnd.openxmlformats-officedocument.spreadsheetml.queryTable+xml"/>
  <Override PartName="/xl/tables/table12.xml" ContentType="application/vnd.openxmlformats-officedocument.spreadsheetml.table+xml"/>
  <Override PartName="/xl/queryTables/queryTable11.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EstaPastaDeTrabalho"/>
  <mc:AlternateContent xmlns:mc="http://schemas.openxmlformats.org/markup-compatibility/2006">
    <mc:Choice Requires="x15">
      <x15ac:absPath xmlns:x15ac="http://schemas.microsoft.com/office/spreadsheetml/2010/11/ac" url="E:\NUNCA PENDRIVE\2023\Edital Tomada  Preços TP\005  Reforma Escola Polo\PLANILHA ORÇAMENTÁRIA\"/>
    </mc:Choice>
  </mc:AlternateContent>
  <xr:revisionPtr revIDLastSave="0" documentId="13_ncr:1_{DDB143CC-0863-46B2-85D9-F92BC0C330EC}" xr6:coauthVersionLast="47" xr6:coauthVersionMax="47" xr10:uidLastSave="{00000000-0000-0000-0000-000000000000}"/>
  <bookViews>
    <workbookView xWindow="-120" yWindow="-120" windowWidth="29040" windowHeight="15720" tabRatio="788" firstSheet="4" activeTab="5" xr2:uid="{8B1BE49A-9DB8-4F18-BF57-4F7D895EA0EE}"/>
  </bookViews>
  <sheets>
    <sheet name="DADOS" sheetId="32" state="hidden" r:id="rId1"/>
    <sheet name="REFERENCIA" sheetId="33" state="hidden" r:id="rId2"/>
    <sheet name="IMAGENS" sheetId="34" state="hidden" r:id="rId3"/>
    <sheet name="CHECK-LIST" sheetId="50" state="hidden" r:id="rId4"/>
    <sheet name="ITENS RELEVANTES" sheetId="51" r:id="rId5"/>
    <sheet name="QUADRO RESUMO" sheetId="52" r:id="rId6"/>
    <sheet name="ORÇAMENTO_DES" sheetId="12" r:id="rId7"/>
    <sheet name="GASES MEDICINAIS" sheetId="45" state="hidden" r:id="rId8"/>
    <sheet name="MEMORIA DE CALCULO AT" sheetId="37" r:id="rId9"/>
    <sheet name="BANCO DADOS ARQ" sheetId="39" state="hidden" r:id="rId10"/>
    <sheet name="COTAÇÕE" sheetId="44" state="hidden" r:id="rId11"/>
    <sheet name="COMPOSIÇÃO" sheetId="49" r:id="rId12"/>
    <sheet name="COTAÇÕES" sheetId="46" r:id="rId13"/>
    <sheet name="CRONOGRAMA DES" sheetId="14" r:id="rId14"/>
    <sheet name="COTAÇÕES XXX" sheetId="43" state="hidden" r:id="rId15"/>
    <sheet name="CRONOGRAMA S DES" sheetId="47" state="hidden" r:id="rId16"/>
    <sheet name="BDI C DES " sheetId="42" r:id="rId17"/>
    <sheet name="BDI S DES" sheetId="48"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000____VERGA_PORTA_GERAL" localSheetId="9">'BANCO DADOS ARQ'!#REF!</definedName>
    <definedName name="_000____VERGA_PORTA_GERAL_1" localSheetId="9">'BANCO DADOS ARQ'!#REF!</definedName>
    <definedName name="_000___TABELA_DE_AMBIENTES_GERAL_1" localSheetId="9">'BANCO DADOS ARQ'!#REF!</definedName>
    <definedName name="_000___VERGA_CONTRAVERGA_JANELAS_GERAL" localSheetId="9">'BANCO DADOS ARQ'!#REF!</definedName>
    <definedName name="_000___VERGA_CONTRAVERGA_JANELAS_GERAL_1" localSheetId="9">'BANCO DADOS ARQ'!#REF!</definedName>
    <definedName name="_003___JANELAS" localSheetId="9">'BANCO DADOS ARQ'!#REF!</definedName>
    <definedName name="_003___JANELAS_1" localSheetId="9">'BANCO DADOS ARQ'!#REF!</definedName>
    <definedName name="_003___PEITORIL_DE_GRANITO_PARA_JANELAS" localSheetId="9">'BANCO DADOS ARQ'!#REF!</definedName>
    <definedName name="_003___PEITORIL_DE_GRANITO_PARA_JANELAS_1" localSheetId="9">'BANCO DADOS ARQ'!#REF!</definedName>
    <definedName name="_003___PORTAS" localSheetId="9">'BANCO DADOS ARQ'!#REF!</definedName>
    <definedName name="_003___PORTAS_1" localSheetId="9">'BANCO DADOS ARQ'!#REF!</definedName>
    <definedName name="_004___ARGAMASSA_BARITADA" localSheetId="9">'BANCO DADOS ARQ'!#REF!</definedName>
    <definedName name="_004___CHAPISCO_TETO" localSheetId="9">'BANCO DADOS ARQ'!#REF!</definedName>
    <definedName name="_004___CHAPISCO_TETO_1" localSheetId="9">'BANCO DADOS ARQ'!#REF!</definedName>
    <definedName name="_004___COBERTURA" localSheetId="9">'BANCO DADOS ARQ'!#REF!</definedName>
    <definedName name="_004___COBERTURA_1" localSheetId="9">'BANCO DADOS ARQ'!#REF!</definedName>
    <definedName name="_004___CUMEEIRA_EM_FIBROCIMENTO" localSheetId="9">'BANCO DADOS ARQ'!#REF!</definedName>
    <definedName name="_004___CUMEEIRA_EM_FIBROCIMENTO_1" localSheetId="9">'BANCO DADOS ARQ'!#REF!</definedName>
    <definedName name="_004___FORRO_DRYWALL" localSheetId="9">'BANCO DADOS ARQ'!#REF!</definedName>
    <definedName name="_004___FORRO_DRYWALL_1" localSheetId="9">'BANCO DADOS ARQ'!#REF!</definedName>
    <definedName name="_004___FORRO_MINERAL" localSheetId="9">'BANCO DADOS ARQ'!#REF!</definedName>
    <definedName name="_004___INSTALAÇÃO_DE_AZULEJO___H___1_80M___TOTAL" localSheetId="9">'BANCO DADOS ARQ'!#REF!</definedName>
    <definedName name="_004___INSTALAÇÃO_DE_AZULEJO___H___1_80M___TOTAL_1" localSheetId="9">'BANCO DADOS ARQ'!#REF!</definedName>
    <definedName name="_004___MATERIAIS___CALHA" localSheetId="9">'BANCO DADOS ARQ'!#REF!</definedName>
    <definedName name="_004___MATERIAIS___CALHA_1" localSheetId="9">'BANCO DADOS ARQ'!#REF!</definedName>
    <definedName name="_004___REVESTIMENTO_LAMINADO" localSheetId="9">'BANCO DADOS ARQ'!#REF!</definedName>
    <definedName name="_004___RUFO_DE_ENCOSTO_EM_AÇO_GALVANIZADO" localSheetId="9">'BANCO DADOS ARQ'!#REF!</definedName>
    <definedName name="_004___RUFO_DE_ENCOSTO_EM_AÇO_GALVANIZADO_1" localSheetId="9">'BANCO DADOS ARQ'!#REF!</definedName>
    <definedName name="_004___RUFO_DE_ENCOSTO_EM_AÇO_GALVANIZADO_2" localSheetId="9">'BANCO DADOS ARQ'!#REF!</definedName>
    <definedName name="_004___RUFO_PINGADEIRA__EM_AÇO_GALVANIZADO" localSheetId="9">'BANCO DADOS ARQ'!#REF!</definedName>
    <definedName name="_004___RUFO_PINGADEIRA__EM_AÇO_GALVANIZADO_1" localSheetId="9">'BANCO DADOS ARQ'!#REF!</definedName>
    <definedName name="_004___RUFO_PINGADEIRA__EM_AÇO_GALVANIZADO_2" localSheetId="9">'BANCO DADOS ARQ'!#REF!</definedName>
    <definedName name="_004___TESOURA" localSheetId="9">'BANCO DADOS ARQ'!#REF!</definedName>
    <definedName name="_005____PISO_GRANILITE" localSheetId="9">'BANCO DADOS ARQ'!#REF!</definedName>
    <definedName name="_005____PISO_GRANILITE_1" localSheetId="9">'BANCO DADOS ARQ'!#REF!</definedName>
    <definedName name="_005____PISO_MANTA_VÍNILICA" localSheetId="9">'BANCO DADOS ARQ'!#REF!</definedName>
    <definedName name="_005___PISO_60X60CM_GERAL" localSheetId="9">'BANCO DADOS ARQ'!#REF!</definedName>
    <definedName name="_005___PISO_60X60CM_GERAL_1" localSheetId="9">'BANCO DADOS ARQ'!#REF!</definedName>
    <definedName name="_005___PISO_ASSOALHO" localSheetId="9">'BANCO DADOS ARQ'!#REF!</definedName>
    <definedName name="_005___PISO_CERÂMICO_45X45CM____GERAL" localSheetId="9">'BANCO DADOS ARQ'!#REF!</definedName>
    <definedName name="_005___PISO_CERÂMICO_45X45CM____GERAL_1" localSheetId="9">'BANCO DADOS ARQ'!#REF!</definedName>
    <definedName name="_005___PISO_CERÂMICO_45X45CM____GERAL_2" localSheetId="9">'BANCO DADOS ARQ'!#REF!</definedName>
    <definedName name="_005___PISO_GERAL" localSheetId="9">'BANCO DADOS ARQ'!#REF!</definedName>
    <definedName name="_005___PISO_GERAL_1" localSheetId="9">'BANCO DADOS ARQ'!#REF!</definedName>
    <definedName name="_005___RODAPÉ_CERÂMICO" localSheetId="9">'BANCO DADOS ARQ'!#REF!</definedName>
    <definedName name="_005___RODAPÉ_CERÂMICO_1" localSheetId="9">'BANCO DADOS ARQ'!#REF!</definedName>
    <definedName name="_005___RODAPÉ_CERÂMICO_2" localSheetId="9">'BANCO DADOS ARQ'!#REF!</definedName>
    <definedName name="_005___RODAPÉ_CERÂMICO_3" localSheetId="9">'BANCO DADOS ARQ'!#REF!</definedName>
    <definedName name="_005___RODAPÉ_CERÂMICO_45X45CM" localSheetId="9">'BANCO DADOS ARQ'!#REF!</definedName>
    <definedName name="_005___RODAPÉ_CERÂMICO_60X60CM" localSheetId="9">'BANCO DADOS ARQ'!#REF!</definedName>
    <definedName name="_005___RODAPÉ_MANTA_VÍNILICA" localSheetId="9">'BANCO DADOS ARQ'!#REF!</definedName>
    <definedName name="_005___SOLEIRA" localSheetId="9">'BANCO DADOS ARQ'!#REF!</definedName>
    <definedName name="_005___URBANIZAÇÃO" localSheetId="9">'BANCO DADOS ARQ'!#REF!</definedName>
    <definedName name="_005___URBANIZAÇÃO_1" localSheetId="9">'BANCO DADOS ARQ'!#REF!</definedName>
    <definedName name="_006___ACESSÓRIOS_ESPECIAIS" localSheetId="9">'BANCO DADOS ARQ'!#REF!</definedName>
    <definedName name="_006___ACESSÓRIOS_ESPECIAIS_1" localSheetId="9">'BANCO DADOS ARQ'!#REF!</definedName>
    <definedName name="_006___TABELA_DE_LOUÇAS" localSheetId="9">'BANCO DADOS ARQ'!#REF!</definedName>
    <definedName name="_006___TABELA_DE_LOUÇAS_1" localSheetId="9">'BANCO DADOS ARQ'!#REF!</definedName>
    <definedName name="_007___PINTURA_ACRÍLICA_EM_TETO" localSheetId="9">'BANCO DADOS ARQ'!#REF!</definedName>
    <definedName name="_007___PINTURA_ACRÍLICA_EM_TETO_1" localSheetId="9">'BANCO DADOS ARQ'!#REF!</definedName>
    <definedName name="_007___PINTURA_ACRÍLICA_INTERNA_EM_PAREDES" localSheetId="9">'BANCO DADOS ARQ'!#REF!</definedName>
    <definedName name="_007___PINTURA_ACRÍLICA_INTERNA_EM_PAREDES_1" localSheetId="9">'BANCO DADOS ARQ'!#REF!</definedName>
    <definedName name="_007___PINTURA_ESMALTE_EM_SUPERFÍCIE_METÁLICA___JANELA" localSheetId="9">'BANCO DADOS ARQ'!#REF!</definedName>
    <definedName name="_007___PINTURA_ESMALTE_EM_SUPERFÍCIE_METÁLICA___JANELA_1" localSheetId="9">'BANCO DADOS ARQ'!#REF!</definedName>
    <definedName name="_007___PINTURA_ESMALTE_EM_SUPERFÍCIE_METÁLICA___JANELA_2" localSheetId="9">'BANCO DADOS ARQ'!#REF!</definedName>
    <definedName name="_007___PINTURA_ESMALTE_EM_SUPERFÍCIE_METÁLICA___PORTAS" localSheetId="9">'BANCO DADOS ARQ'!#REF!</definedName>
    <definedName name="_007___PINTURA_ESMALTE_EM_SUPERFÍCIE_METÁLICA___PORTAS_1" localSheetId="9">'BANCO DADOS ARQ'!#REF!</definedName>
    <definedName name="_007___PINTURA_ESMALTE_EM_SUPERFÍCIE_METÁLICA___PORTAS_2" localSheetId="9">'BANCO DADOS ARQ'!#REF!</definedName>
    <definedName name="_007___PINTURA_ESMALTE_SINTÉTICO_EM_MADEIRA___PORTAS" localSheetId="9">'BANCO DADOS ARQ'!#REF!</definedName>
    <definedName name="_007___PINTURA_ESMALTE_SINTÉTICO_EM_MADEIRA___PORTAS_1" localSheetId="9">'BANCO DADOS ARQ'!#REF!</definedName>
    <definedName name="_xlnm._FilterDatabase" localSheetId="9" hidden="1">'BANCO DADOS ARQ'!$B$2:$G$114</definedName>
    <definedName name="_xlnm._FilterDatabase" localSheetId="11" hidden="1">COMPOSIÇÃO!$B$9:$O$9</definedName>
    <definedName name="_xlnm._FilterDatabase" localSheetId="12" hidden="1">COTAÇÕES!$B$1:$B$15</definedName>
    <definedName name="_xlnm._FilterDatabase" localSheetId="8" hidden="1">'MEMORIA DE CALCULO AT'!$J$3:$J$823</definedName>
    <definedName name="_H" localSheetId="4">#REF!</definedName>
    <definedName name="_H">#REF!</definedName>
    <definedName name="_H100000" localSheetId="4">#REF!</definedName>
    <definedName name="_H100000">#REF!</definedName>
    <definedName name="_H655" localSheetId="4">#REF!</definedName>
    <definedName name="_H655">#REF!</definedName>
    <definedName name="_H6555" localSheetId="4">#REF!</definedName>
    <definedName name="_H6555">#REF!</definedName>
    <definedName name="_H65550" localSheetId="4">#REF!</definedName>
    <definedName name="_H65550">#REF!</definedName>
    <definedName name="_H65555" localSheetId="4">#REF!</definedName>
    <definedName name="_H65555">#REF!</definedName>
    <definedName name="_H65600" localSheetId="4">#REF!</definedName>
    <definedName name="_H65600">#REF!</definedName>
    <definedName name="_H65700" localSheetId="4">#REF!</definedName>
    <definedName name="_H65700">#REF!</definedName>
    <definedName name="_H65999" localSheetId="4">#REF!</definedName>
    <definedName name="_H65999">#REF!</definedName>
    <definedName name="_H66000" localSheetId="4">#REF!</definedName>
    <definedName name="_H66000">#REF!</definedName>
    <definedName name="_H67" localSheetId="4">#REF!</definedName>
    <definedName name="_H67">#REF!</definedName>
    <definedName name="_H67000" localSheetId="4">#REF!</definedName>
    <definedName name="_H67000">#REF!</definedName>
    <definedName name="_H69000" localSheetId="4">#REF!</definedName>
    <definedName name="_H69000">#REF!</definedName>
    <definedName name="_H70000" localSheetId="4">#REF!</definedName>
    <definedName name="_H70000">#REF!</definedName>
    <definedName name="_H99000" localSheetId="4">#REF!</definedName>
    <definedName name="_H99000">#REF!</definedName>
    <definedName name="AMBIENTES" localSheetId="16">'[1]MEMORIA DE CALCULO AT'!#REF!</definedName>
    <definedName name="AMBIENTES" localSheetId="17">'[1]MEMORIA DE CALCULO AT'!#REF!</definedName>
    <definedName name="AMBIENTES">'MEMORIA DE CALCULO AT'!$B$15:$J$29</definedName>
    <definedName name="_xlnm.Print_Area" localSheetId="9">'BANCO DADOS ARQ'!$B$2:$G$114</definedName>
    <definedName name="_xlnm.Print_Area" localSheetId="16">'BDI C DES '!$A$1:$F$52</definedName>
    <definedName name="_xlnm.Print_Area" localSheetId="17">'BDI S DES'!$A$1:$F$50</definedName>
    <definedName name="_xlnm.Print_Area" localSheetId="3">'CHECK-LIST'!$B$2:$E$32</definedName>
    <definedName name="_xlnm.Print_Area" localSheetId="11">COMPOSIÇÃO!$B$1:$K$65</definedName>
    <definedName name="_xlnm.Print_Area" localSheetId="10">COTAÇÕE!$A$1:$E$186</definedName>
    <definedName name="_xlnm.Print_Area" localSheetId="12">COTAÇÕES!$B$1:$F$21</definedName>
    <definedName name="_xlnm.Print_Area" localSheetId="14">'COTAÇÕES XXX'!$A$1:$E$170</definedName>
    <definedName name="_xlnm.Print_Area" localSheetId="13">'CRONOGRAMA DES'!$A$1:$AA$34</definedName>
    <definedName name="_xlnm.Print_Area" localSheetId="15">'CRONOGRAMA S DES'!$A$1:$X$69</definedName>
    <definedName name="_xlnm.Print_Area" localSheetId="4">'ITENS RELEVANTES'!$B$2:$J$20</definedName>
    <definedName name="_xlnm.Print_Area" localSheetId="8">'MEMORIA DE CALCULO AT'!$B$3:$J$819</definedName>
    <definedName name="_xlnm.Print_Area" localSheetId="6">ORÇAMENTO_DES!$B$2:$O$339</definedName>
    <definedName name="_xlnm.Print_Area" localSheetId="5">'QUADRO RESUMO'!$A$1:$M$30</definedName>
    <definedName name="_xlnm.Database" localSheetId="16">#REF!</definedName>
    <definedName name="_xlnm.Database" localSheetId="17">#REF!</definedName>
    <definedName name="_xlnm.Database" localSheetId="11">#REF!</definedName>
    <definedName name="_xlnm.Database" localSheetId="10">#REF!</definedName>
    <definedName name="_xlnm.Database" localSheetId="12">#REF!</definedName>
    <definedName name="_xlnm.Database" localSheetId="14">#REF!</definedName>
    <definedName name="_xlnm.Database" localSheetId="4">#REF!</definedName>
    <definedName name="_xlnm.Database" localSheetId="8">#REF!</definedName>
    <definedName name="_xlnm.Database" localSheetId="5">#REF!</definedName>
    <definedName name="_xlnm.Database">#REF!</definedName>
    <definedName name="BOLETIM" localSheetId="16">#REF!</definedName>
    <definedName name="BOLETIM" localSheetId="17">#REF!</definedName>
    <definedName name="BOLETIM" localSheetId="11">#REF!</definedName>
    <definedName name="BOLETIM" localSheetId="10">#REF!</definedName>
    <definedName name="BOLETIM" localSheetId="12">#REF!</definedName>
    <definedName name="BOLETIM" localSheetId="14">#REF!</definedName>
    <definedName name="BOLETIM" localSheetId="4">#REF!</definedName>
    <definedName name="BOLETIM" localSheetId="8">#REF!</definedName>
    <definedName name="BOLETIM" localSheetId="5">#REF!</definedName>
    <definedName name="BOLETIM">#REF!</definedName>
    <definedName name="CONTRATO">[2]APONT!$B$5:$G$426</definedName>
    <definedName name="_xlnm.Criteria" localSheetId="16">#REF!</definedName>
    <definedName name="_xlnm.Criteria" localSheetId="17">#REF!</definedName>
    <definedName name="_xlnm.Criteria" localSheetId="11">#REF!</definedName>
    <definedName name="_xlnm.Criteria" localSheetId="10">#REF!</definedName>
    <definedName name="_xlnm.Criteria" localSheetId="12">#REF!</definedName>
    <definedName name="_xlnm.Criteria" localSheetId="14">#REF!</definedName>
    <definedName name="_xlnm.Criteria" localSheetId="4">#REF!</definedName>
    <definedName name="_xlnm.Criteria" localSheetId="8">#REF!</definedName>
    <definedName name="_xlnm.Criteria" localSheetId="5">#REF!</definedName>
    <definedName name="_xlnm.Criteria">#REF!</definedName>
    <definedName name="DadosExternos_11" localSheetId="9" hidden="1">'BANCO DADOS ARQ'!#REF!</definedName>
    <definedName name="DadosExternos_15" localSheetId="9" hidden="1">'BANCO DADOS ARQ'!#REF!</definedName>
    <definedName name="DadosExternos_17" localSheetId="9" hidden="1">'BANCO DADOS ARQ'!#REF!</definedName>
    <definedName name="DadosExternos_18" localSheetId="9" hidden="1">'BANCO DADOS ARQ'!#REF!</definedName>
    <definedName name="DadosExternos_20" localSheetId="9" hidden="1">'BANCO DADOS ARQ'!#REF!</definedName>
    <definedName name="DadosExternos_22" localSheetId="9" hidden="1">'BANCO DADOS ARQ'!#REF!</definedName>
    <definedName name="DadosExternos_23" localSheetId="9" hidden="1">'BANCO DADOS ARQ'!#REF!</definedName>
    <definedName name="DadosExternos_24" localSheetId="9" hidden="1">'BANCO DADOS ARQ'!#REF!</definedName>
    <definedName name="DadosExternos_28" localSheetId="9" hidden="1">'BANCO DADOS ARQ'!#REF!</definedName>
    <definedName name="DadosExternos_29" localSheetId="9" hidden="1">'BANCO DADOS ARQ'!#REF!</definedName>
    <definedName name="DadosExternos_30" localSheetId="9" hidden="1">'BANCO DADOS ARQ'!#REF!</definedName>
    <definedName name="DadosExternos_31" localSheetId="9" hidden="1">'BANCO DADOS ARQ'!$B$13:$G$28</definedName>
    <definedName name="DadosExternos_32" localSheetId="9" hidden="1">'BANCO DADOS ARQ'!$B$38:$G$47</definedName>
    <definedName name="DadosExternos_33" localSheetId="9" hidden="1">'BANCO DADOS ARQ'!$B$59:$H$62</definedName>
    <definedName name="DadosExternos_34" localSheetId="9" hidden="1">'BANCO DADOS ARQ'!$B$118:$E$122</definedName>
    <definedName name="DadosExternos_35" localSheetId="9" hidden="1">'BANCO DADOS ARQ'!$B$131:$E$141</definedName>
    <definedName name="DadosExternos_36" localSheetId="9" hidden="1">'BANCO DADOS ARQ'!$B$68:$C$72</definedName>
    <definedName name="DadosExternos_37" localSheetId="9" hidden="1">'BANCO DADOS ARQ'!$B$77:$C$88</definedName>
    <definedName name="DadosExternos_38" localSheetId="9" hidden="1">'BANCO DADOS ARQ'!$B$92:$H$100</definedName>
    <definedName name="DadosExternos_39" localSheetId="9" hidden="1">'BANCO DADOS ARQ'!$B$105:$G$112</definedName>
    <definedName name="DadosExternos_40" localSheetId="9" hidden="1">'BANCO DADOS ARQ'!$B$146:$D$162</definedName>
    <definedName name="DadosExternos_41" localSheetId="9" hidden="1">'BANCO DADOS ARQ'!$B$170:$G$182</definedName>
    <definedName name="EMPRESAS" localSheetId="4">OFFSET([3]COTAÇÃO!#REF!,1,0):OFFSET([3]COTAÇÃO!#REF!,-1,0)</definedName>
    <definedName name="EMPRESAS">OFFSET([3]COTAÇÃO!#REF!,1,0):OFFSET([3]COTAÇÃO!#REF!,-1,0)</definedName>
    <definedName name="Excel_BuiltIn_Database">#REF!</definedName>
    <definedName name="G" localSheetId="16">#REF!</definedName>
    <definedName name="G" localSheetId="17">#REF!</definedName>
    <definedName name="G" localSheetId="11">#REF!</definedName>
    <definedName name="G" localSheetId="10">#REF!</definedName>
    <definedName name="G" localSheetId="12">#REF!</definedName>
    <definedName name="G" localSheetId="14">#REF!</definedName>
    <definedName name="G" localSheetId="4">#REF!</definedName>
    <definedName name="G" localSheetId="8">#REF!</definedName>
    <definedName name="G" localSheetId="5">#REF!</definedName>
    <definedName name="G">#REF!</definedName>
    <definedName name="ImgEscudo" localSheetId="16">INDEX(IMAGENS!$B$1:$B$14,MATCH(DADOS!$D$8,IMAGENS!$A$1:$A$30,0))</definedName>
    <definedName name="ImgEscudo" localSheetId="17">INDEX(IMAGENS!$B$1:$B$14,MATCH(DADOS!$D$8,IMAGENS!$A$1:$A$14,0))</definedName>
    <definedName name="ImgEscudo" localSheetId="11">INDEX(IMAGENS!$B$1:$B$14,MATCH(DADOS!$D$8,IMAGENS!$A$1:$A$30,0))</definedName>
    <definedName name="ImgEscudo" localSheetId="10">INDEX(#REF!,MATCH(#REF!,#REF!,0))</definedName>
    <definedName name="ImgEscudo" localSheetId="12">INDEX(IMAGENS!$B$1:$B$14,MATCH(DADOS!$D$8,IMAGENS!$A$1:$A$30,0))</definedName>
    <definedName name="ImgEscudo" localSheetId="14">INDEX(#REF!,MATCH(#REF!,#REF!,0))</definedName>
    <definedName name="ImgEscudo" localSheetId="13">INDEX(IMAGENS!$B$1:$B$14,MATCH(DADOS!$D$8,IMAGENS!$A$1:$A$30,0))</definedName>
    <definedName name="ImgEscudo" localSheetId="15">INDEX(IMAGENS!$B$1:$B$14,MATCH(DADOS!$D$8,IMAGENS!$A$1:$A$14,0))</definedName>
    <definedName name="ImgEscudo" localSheetId="4">INDEX([4]IMAGENS!$B$1:$B$7,MATCH([4]DADOS!$D$8,[4]IMAGENS!$A$1:$A$7,0))</definedName>
    <definedName name="ImgEscudo" localSheetId="8">INDEX(IMAGENS!$B$1:$B$14,MATCH(DADOS!$D$8,IMAGENS!$A$1:$A$30,0))</definedName>
    <definedName name="ImgEscudo" localSheetId="6">INDEX(IMAGENS!$B$1:$B$14,MATCH(DADOS!$D$8,IMAGENS!$A$1:$A$16,0))</definedName>
    <definedName name="ImgEscudo" localSheetId="5">INDEX([5]IMAGENS!$B$1:$B$14,MATCH([5]DADOS!$D$8,[5]IMAGENS!$A$1:$A$30,0))</definedName>
    <definedName name="ImgEscudo">INDEX(IMAGENS!$B$1:$B$14,MATCH(DADOS!$D$8,IMAGENS!$A$1:$A$30,0))</definedName>
    <definedName name="INDICES" localSheetId="4">OFFSET([3]COTAÇÃO!#REF!,1,0):OFFSET([3]COTAÇÃO!#REF!,-1,0)</definedName>
    <definedName name="INDICES">OFFSET([3]COTAÇÃO!#REF!,1,0):OFFSET([3]COTAÇÃO!#REF!,-1,0)</definedName>
    <definedName name="ORÇAMENTO" localSheetId="16">[1]!Tabela3[#All]</definedName>
    <definedName name="ORÇAMENTO" localSheetId="17">[1]!Tabela3[#All]</definedName>
    <definedName name="ORÇAMENTO" localSheetId="11">[6]!Tabela3[#All]</definedName>
    <definedName name="ORÇAMENTO" localSheetId="10">[7]!Tabela3[#All]</definedName>
    <definedName name="ORÇAMENTO" localSheetId="12">[7]!Tabela3[#All]</definedName>
    <definedName name="ORÇAMENTO" localSheetId="14">[7]!Tabela3[#All]</definedName>
    <definedName name="ORÇAMENTO" localSheetId="15">Tabela3[#All]</definedName>
    <definedName name="ORÇAMENTO" localSheetId="4">[8]!Tabela3[#All]</definedName>
    <definedName name="ORÇAMENTO" localSheetId="5">[5]!Tabela3[#All]</definedName>
    <definedName name="ORÇAMENTO">Tabela3[#All]</definedName>
    <definedName name="PAREDES" localSheetId="16">'[1]MEMORIA DE CALCULO AT'!#REF!</definedName>
    <definedName name="PAREDES" localSheetId="17">'[1]MEMORIA DE CALCULO AT'!#REF!</definedName>
    <definedName name="PAREDES">'MEMORIA DE CALCULO AT'!$B$15:$J$29</definedName>
    <definedName name="PRINT" localSheetId="4">#REF!</definedName>
    <definedName name="PRINT">#REF!</definedName>
    <definedName name="Print_Area_MI" localSheetId="16">#REF!</definedName>
    <definedName name="Print_Area_MI" localSheetId="17">#REF!</definedName>
    <definedName name="Print_Area_MI" localSheetId="11">#REF!</definedName>
    <definedName name="Print_Area_MI" localSheetId="10">#REF!</definedName>
    <definedName name="Print_Area_MI" localSheetId="12">#REF!</definedName>
    <definedName name="Print_Area_MI" localSheetId="14">#REF!</definedName>
    <definedName name="Print_Area_MI" localSheetId="4">#REF!</definedName>
    <definedName name="Print_Area_MI" localSheetId="8">#REF!</definedName>
    <definedName name="Print_Area_MI" localSheetId="5">#REF!</definedName>
    <definedName name="Print_Area_MI">#REF!</definedName>
    <definedName name="PROC">'MEMORIA DE CALCULO AT'!$C:$J</definedName>
    <definedName name="TH" localSheetId="4">#REF!</definedName>
    <definedName name="TH">#REF!</definedName>
    <definedName name="TIAGO" localSheetId="4">#REF!</definedName>
    <definedName name="TIAGO">#REF!</definedName>
    <definedName name="_xlnm.Print_Titles" localSheetId="6">ORÇAMENTO_DES!$13:$13</definedName>
    <definedName name="un" localSheetId="16">#REF!</definedName>
    <definedName name="un" localSheetId="17">#REF!</definedName>
    <definedName name="un" localSheetId="11">#REF!</definedName>
    <definedName name="un" localSheetId="10">#REF!</definedName>
    <definedName name="un" localSheetId="12">#REF!</definedName>
    <definedName name="un" localSheetId="14">#REF!</definedName>
    <definedName name="un" localSheetId="4">#REF!</definedName>
    <definedName name="un" localSheetId="8">#REF!</definedName>
    <definedName name="un" localSheetId="5">#REF!</definedName>
    <definedName name="un">#REF!</definedName>
    <definedName name="W" localSheetId="16">#REF!</definedName>
    <definedName name="W" localSheetId="17">#REF!</definedName>
    <definedName name="W" localSheetId="11">#REF!</definedName>
    <definedName name="W" localSheetId="10">#REF!</definedName>
    <definedName name="W" localSheetId="12">#REF!</definedName>
    <definedName name="W" localSheetId="14">#REF!</definedName>
    <definedName name="W" localSheetId="4">#REF!</definedName>
    <definedName name="W" localSheetId="8">#REF!</definedName>
    <definedName name="W" localSheetId="5">#REF!</definedName>
    <definedName name="W">#REF!</definedName>
    <definedName name="ZX" localSheetId="4">#REF!</definedName>
    <definedName name="Z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1" i="52" l="1"/>
  <c r="F181" i="39"/>
  <c r="F180" i="39"/>
  <c r="G180" i="39" s="1"/>
  <c r="F179" i="39"/>
  <c r="F178" i="39"/>
  <c r="F177" i="39"/>
  <c r="G177" i="39" s="1"/>
  <c r="F176" i="39"/>
  <c r="F175" i="39"/>
  <c r="F174" i="39"/>
  <c r="F173" i="39"/>
  <c r="F172" i="39"/>
  <c r="G174" i="39"/>
  <c r="G175" i="39"/>
  <c r="G176" i="39"/>
  <c r="G178" i="39"/>
  <c r="G179" i="39"/>
  <c r="E158" i="39"/>
  <c r="F158" i="39" s="1"/>
  <c r="E151" i="39"/>
  <c r="F151" i="39" s="1"/>
  <c r="E150" i="39"/>
  <c r="E149" i="39"/>
  <c r="F149" i="39" s="1"/>
  <c r="E148" i="39"/>
  <c r="F148" i="39" s="1"/>
  <c r="E159" i="39"/>
  <c r="F159" i="39" s="1"/>
  <c r="F150" i="39"/>
  <c r="F152" i="39"/>
  <c r="F154" i="39"/>
  <c r="F155" i="39"/>
  <c r="F156" i="39"/>
  <c r="F157" i="39"/>
  <c r="G173" i="39" l="1"/>
  <c r="G172" i="39"/>
  <c r="G181" i="39"/>
  <c r="A15" i="34" l="1"/>
  <c r="B10" i="50" a="1"/>
  <c r="B10" i="50" s="1"/>
  <c r="D27" i="32" l="1"/>
  <c r="A14" i="34"/>
  <c r="E7" i="48" l="1"/>
  <c r="U7" i="47"/>
  <c r="V43" i="47" l="1"/>
  <c r="V44" i="47"/>
  <c r="V45" i="47"/>
  <c r="V46" i="47"/>
  <c r="V47" i="47"/>
  <c r="V48" i="47"/>
  <c r="V49" i="47"/>
  <c r="V50" i="47"/>
  <c r="V51" i="47"/>
  <c r="V52" i="47"/>
  <c r="V53" i="47"/>
  <c r="V54" i="47"/>
  <c r="V55" i="47"/>
  <c r="V56" i="47"/>
  <c r="V57" i="47"/>
  <c r="V58" i="47"/>
  <c r="V59" i="47"/>
  <c r="V60" i="47"/>
  <c r="V61" i="47"/>
  <c r="V62" i="47"/>
  <c r="V63" i="47"/>
  <c r="V64" i="47"/>
  <c r="V66" i="47"/>
  <c r="V42" i="47"/>
  <c r="S43" i="47"/>
  <c r="S44" i="47"/>
  <c r="S45" i="47"/>
  <c r="S46" i="47"/>
  <c r="S47" i="47"/>
  <c r="S48" i="47"/>
  <c r="S49" i="47"/>
  <c r="S50" i="47"/>
  <c r="S51" i="47"/>
  <c r="S52" i="47"/>
  <c r="S53" i="47"/>
  <c r="S54" i="47"/>
  <c r="S55" i="47"/>
  <c r="S56" i="47"/>
  <c r="S57" i="47"/>
  <c r="S58" i="47"/>
  <c r="S59" i="47"/>
  <c r="S60" i="47"/>
  <c r="S61" i="47"/>
  <c r="S62" i="47"/>
  <c r="S63" i="47"/>
  <c r="S64" i="47"/>
  <c r="S65" i="47"/>
  <c r="S66" i="47"/>
  <c r="S42" i="47"/>
  <c r="P43" i="47"/>
  <c r="P44" i="47"/>
  <c r="P45" i="47"/>
  <c r="P46" i="47"/>
  <c r="P47" i="47"/>
  <c r="P48" i="47"/>
  <c r="P49" i="47"/>
  <c r="P50" i="47"/>
  <c r="P51" i="47"/>
  <c r="P52" i="47"/>
  <c r="P53" i="47"/>
  <c r="P54" i="47"/>
  <c r="P55" i="47"/>
  <c r="P56" i="47"/>
  <c r="P57" i="47"/>
  <c r="P58" i="47"/>
  <c r="P59" i="47"/>
  <c r="P60" i="47"/>
  <c r="P61" i="47"/>
  <c r="P62" i="47"/>
  <c r="P63" i="47"/>
  <c r="P64" i="47"/>
  <c r="P65" i="47"/>
  <c r="P66" i="47"/>
  <c r="P42" i="47"/>
  <c r="M43" i="47"/>
  <c r="M44" i="47"/>
  <c r="M45" i="47"/>
  <c r="M46" i="47"/>
  <c r="M47" i="47"/>
  <c r="M48" i="47"/>
  <c r="M49" i="47"/>
  <c r="M50" i="47"/>
  <c r="M51" i="47"/>
  <c r="M52" i="47"/>
  <c r="M53" i="47"/>
  <c r="M54" i="47"/>
  <c r="M55" i="47"/>
  <c r="M56" i="47"/>
  <c r="M57" i="47"/>
  <c r="M58" i="47"/>
  <c r="M59" i="47"/>
  <c r="M60" i="47"/>
  <c r="M61" i="47"/>
  <c r="M62" i="47"/>
  <c r="M63" i="47"/>
  <c r="M64" i="47"/>
  <c r="M65" i="47"/>
  <c r="M66" i="47"/>
  <c r="M42" i="47"/>
  <c r="J43" i="47"/>
  <c r="J44" i="47"/>
  <c r="J45" i="47"/>
  <c r="J46" i="47"/>
  <c r="J47" i="47"/>
  <c r="J48" i="47"/>
  <c r="J49" i="47"/>
  <c r="J50" i="47"/>
  <c r="J51" i="47"/>
  <c r="J52" i="47"/>
  <c r="J53" i="47"/>
  <c r="J54" i="47"/>
  <c r="J55" i="47"/>
  <c r="J56" i="47"/>
  <c r="J57" i="47"/>
  <c r="J58" i="47"/>
  <c r="J59" i="47"/>
  <c r="J60" i="47"/>
  <c r="J61" i="47"/>
  <c r="J62" i="47"/>
  <c r="J63" i="47"/>
  <c r="J64" i="47"/>
  <c r="J65" i="47"/>
  <c r="J66" i="47"/>
  <c r="J42" i="47"/>
  <c r="G43" i="47"/>
  <c r="G44" i="47"/>
  <c r="G45" i="47"/>
  <c r="G46" i="47"/>
  <c r="G47" i="47"/>
  <c r="G48" i="47"/>
  <c r="G49" i="47"/>
  <c r="G50" i="47"/>
  <c r="G51" i="47"/>
  <c r="G52" i="47"/>
  <c r="G53" i="47"/>
  <c r="G54" i="47"/>
  <c r="G55" i="47"/>
  <c r="G56" i="47"/>
  <c r="G57" i="47"/>
  <c r="G58" i="47"/>
  <c r="G59" i="47"/>
  <c r="G60" i="47"/>
  <c r="G61" i="47"/>
  <c r="G62" i="47"/>
  <c r="G63" i="47"/>
  <c r="G64" i="47"/>
  <c r="G65" i="47"/>
  <c r="G66" i="47"/>
  <c r="G42" i="47"/>
  <c r="V12" i="47"/>
  <c r="V13" i="47"/>
  <c r="V14" i="47"/>
  <c r="V15" i="47"/>
  <c r="V16" i="47"/>
  <c r="V17" i="47"/>
  <c r="V18" i="47"/>
  <c r="V19" i="47"/>
  <c r="V20" i="47"/>
  <c r="V21" i="47"/>
  <c r="V22" i="47"/>
  <c r="V23" i="47"/>
  <c r="V24" i="47"/>
  <c r="V25" i="47"/>
  <c r="V26" i="47"/>
  <c r="V27" i="47"/>
  <c r="V28" i="47"/>
  <c r="V29" i="47"/>
  <c r="V30" i="47"/>
  <c r="V31" i="47"/>
  <c r="V32" i="47"/>
  <c r="V33" i="47"/>
  <c r="V34" i="47"/>
  <c r="V35" i="47"/>
  <c r="V11" i="47"/>
  <c r="S12" i="47"/>
  <c r="S13" i="47"/>
  <c r="S14" i="47"/>
  <c r="S15" i="47"/>
  <c r="S16" i="47"/>
  <c r="S17" i="47"/>
  <c r="S18" i="47"/>
  <c r="S19" i="47"/>
  <c r="S20" i="47"/>
  <c r="S21" i="47"/>
  <c r="S22" i="47"/>
  <c r="S23" i="47"/>
  <c r="S24" i="47"/>
  <c r="S25" i="47"/>
  <c r="S26" i="47"/>
  <c r="S27" i="47"/>
  <c r="S28" i="47"/>
  <c r="S29" i="47"/>
  <c r="S30" i="47"/>
  <c r="S31" i="47"/>
  <c r="S32" i="47"/>
  <c r="S33" i="47"/>
  <c r="S34" i="47"/>
  <c r="S35" i="47"/>
  <c r="S11" i="47"/>
  <c r="P12" i="47"/>
  <c r="P13" i="47"/>
  <c r="P14" i="47"/>
  <c r="P15" i="47"/>
  <c r="P16" i="47"/>
  <c r="P17" i="47"/>
  <c r="P18" i="47"/>
  <c r="P19" i="47"/>
  <c r="P20" i="47"/>
  <c r="P21" i="47"/>
  <c r="P22" i="47"/>
  <c r="P23" i="47"/>
  <c r="P24" i="47"/>
  <c r="P25" i="47"/>
  <c r="P26" i="47"/>
  <c r="P27" i="47"/>
  <c r="P28" i="47"/>
  <c r="P29" i="47"/>
  <c r="P30" i="47"/>
  <c r="P31" i="47"/>
  <c r="P32" i="47"/>
  <c r="P33" i="47"/>
  <c r="P34" i="47"/>
  <c r="P35" i="47"/>
  <c r="P11" i="47"/>
  <c r="M12" i="47"/>
  <c r="M13" i="47"/>
  <c r="M14" i="47"/>
  <c r="M15" i="47"/>
  <c r="M16" i="47"/>
  <c r="M17" i="47"/>
  <c r="M18" i="47"/>
  <c r="M19" i="47"/>
  <c r="M20" i="47"/>
  <c r="M21" i="47"/>
  <c r="M22" i="47"/>
  <c r="M23" i="47"/>
  <c r="M24" i="47"/>
  <c r="M25" i="47"/>
  <c r="M26" i="47"/>
  <c r="M27" i="47"/>
  <c r="M28" i="47"/>
  <c r="M29" i="47"/>
  <c r="M30" i="47"/>
  <c r="M31" i="47"/>
  <c r="M32" i="47"/>
  <c r="M33" i="47"/>
  <c r="M34" i="47"/>
  <c r="M35" i="47"/>
  <c r="M11" i="47"/>
  <c r="J12" i="47"/>
  <c r="J13" i="47"/>
  <c r="J14" i="47"/>
  <c r="J15" i="47"/>
  <c r="J16" i="47"/>
  <c r="J17" i="47"/>
  <c r="J18" i="47"/>
  <c r="J19" i="47"/>
  <c r="J20" i="47"/>
  <c r="J21" i="47"/>
  <c r="J22" i="47"/>
  <c r="J23" i="47"/>
  <c r="J24" i="47"/>
  <c r="J25" i="47"/>
  <c r="J26" i="47"/>
  <c r="J27" i="47"/>
  <c r="J28" i="47"/>
  <c r="J29" i="47"/>
  <c r="J30" i="47"/>
  <c r="J31" i="47"/>
  <c r="J32" i="47"/>
  <c r="J33" i="47"/>
  <c r="J34" i="47"/>
  <c r="J35" i="47"/>
  <c r="J11" i="47"/>
  <c r="G12" i="47"/>
  <c r="G13" i="47"/>
  <c r="G14" i="47"/>
  <c r="G15" i="47"/>
  <c r="G16" i="47"/>
  <c r="G17" i="47"/>
  <c r="G18" i="47"/>
  <c r="G19" i="47"/>
  <c r="G20" i="47"/>
  <c r="G21" i="47"/>
  <c r="G22" i="47"/>
  <c r="G23" i="47"/>
  <c r="G24" i="47"/>
  <c r="G25" i="47"/>
  <c r="G26" i="47"/>
  <c r="G27" i="47"/>
  <c r="G28" i="47"/>
  <c r="G29" i="47"/>
  <c r="G30" i="47"/>
  <c r="G31" i="47"/>
  <c r="G32" i="47"/>
  <c r="G33" i="47"/>
  <c r="G34" i="47"/>
  <c r="G35" i="47"/>
  <c r="G11" i="47"/>
  <c r="B66" i="47"/>
  <c r="B65" i="47"/>
  <c r="B64" i="47"/>
  <c r="B63" i="47"/>
  <c r="B62" i="47"/>
  <c r="B61" i="47"/>
  <c r="B60" i="47"/>
  <c r="B59" i="47"/>
  <c r="B58" i="47"/>
  <c r="B57" i="47"/>
  <c r="B56" i="47"/>
  <c r="B55" i="47"/>
  <c r="B54" i="47"/>
  <c r="B53" i="47"/>
  <c r="B52" i="47"/>
  <c r="B51" i="47"/>
  <c r="B50" i="47"/>
  <c r="B49" i="47"/>
  <c r="B48" i="47"/>
  <c r="B47" i="47"/>
  <c r="B46" i="47"/>
  <c r="B45" i="47"/>
  <c r="B44" i="47"/>
  <c r="B43" i="47"/>
  <c r="B42" i="47"/>
  <c r="B35" i="47"/>
  <c r="B34" i="47"/>
  <c r="B33" i="47"/>
  <c r="B32" i="47"/>
  <c r="B31" i="47"/>
  <c r="B30" i="47"/>
  <c r="B29" i="47"/>
  <c r="B28" i="47"/>
  <c r="B27" i="47"/>
  <c r="B26" i="47"/>
  <c r="B25" i="47"/>
  <c r="B24" i="47"/>
  <c r="B23" i="47"/>
  <c r="B22" i="47"/>
  <c r="B21" i="47"/>
  <c r="B20" i="47"/>
  <c r="B19" i="47"/>
  <c r="B18" i="47"/>
  <c r="B17" i="47"/>
  <c r="B16" i="47"/>
  <c r="B15" i="47"/>
  <c r="B14" i="47"/>
  <c r="B13" i="47"/>
  <c r="B12" i="47"/>
  <c r="B11" i="47"/>
  <c r="A8" i="47"/>
  <c r="C40" i="48" l="1"/>
  <c r="E50" i="48" s="1"/>
  <c r="C16" i="48"/>
  <c r="E26" i="48" s="1"/>
  <c r="A31" i="48"/>
  <c r="A30" i="48"/>
  <c r="A8" i="48"/>
  <c r="A32" i="48" s="1"/>
  <c r="A5" i="48"/>
  <c r="A29" i="48" s="1"/>
  <c r="B3" i="48"/>
  <c r="B1" i="48"/>
  <c r="X66" i="47" l="1"/>
  <c r="X65" i="47"/>
  <c r="X64" i="47"/>
  <c r="X63" i="47"/>
  <c r="X62" i="47"/>
  <c r="X61" i="47"/>
  <c r="X60" i="47"/>
  <c r="X59" i="47"/>
  <c r="X58" i="47"/>
  <c r="X57" i="47"/>
  <c r="X56" i="47"/>
  <c r="X55" i="47"/>
  <c r="X54" i="47"/>
  <c r="X53" i="47"/>
  <c r="X52" i="47"/>
  <c r="X51" i="47"/>
  <c r="X50" i="47"/>
  <c r="X49" i="47"/>
  <c r="X48" i="47"/>
  <c r="X47" i="47"/>
  <c r="X46" i="47"/>
  <c r="X45" i="47"/>
  <c r="X44" i="47"/>
  <c r="X43" i="47"/>
  <c r="X42" i="47"/>
  <c r="X35" i="47"/>
  <c r="H35" i="47"/>
  <c r="X34" i="47"/>
  <c r="H34" i="47"/>
  <c r="K34" i="47" s="1"/>
  <c r="N34" i="47" s="1"/>
  <c r="Q34" i="47" s="1"/>
  <c r="T34" i="47" s="1"/>
  <c r="W34" i="47" s="1"/>
  <c r="H65" i="47" s="1"/>
  <c r="K65" i="47" s="1"/>
  <c r="N65" i="47" s="1"/>
  <c r="Q65" i="47" s="1"/>
  <c r="T65" i="47" s="1"/>
  <c r="X33" i="47"/>
  <c r="H33" i="47"/>
  <c r="X32" i="47"/>
  <c r="H32" i="47"/>
  <c r="X31" i="47"/>
  <c r="H31" i="47"/>
  <c r="X30" i="47"/>
  <c r="H30" i="47"/>
  <c r="X29" i="47"/>
  <c r="H29" i="47"/>
  <c r="X28" i="47"/>
  <c r="H28" i="47"/>
  <c r="X27" i="47"/>
  <c r="H27" i="47"/>
  <c r="K27" i="47" s="1"/>
  <c r="N27" i="47" s="1"/>
  <c r="Q27" i="47" s="1"/>
  <c r="T27" i="47" s="1"/>
  <c r="W27" i="47" s="1"/>
  <c r="X26" i="47"/>
  <c r="H26" i="47"/>
  <c r="X25" i="47"/>
  <c r="H25" i="47"/>
  <c r="X24" i="47"/>
  <c r="H24" i="47"/>
  <c r="X23" i="47"/>
  <c r="H23" i="47"/>
  <c r="X22" i="47"/>
  <c r="H22" i="47"/>
  <c r="X21" i="47"/>
  <c r="H21" i="47"/>
  <c r="X20" i="47"/>
  <c r="H20" i="47"/>
  <c r="X19" i="47"/>
  <c r="H19" i="47"/>
  <c r="X18" i="47"/>
  <c r="H18" i="47"/>
  <c r="X17" i="47"/>
  <c r="H17" i="47"/>
  <c r="K17" i="47" s="1"/>
  <c r="N17" i="47" s="1"/>
  <c r="Q17" i="47" s="1"/>
  <c r="T17" i="47" s="1"/>
  <c r="W17" i="47" s="1"/>
  <c r="X16" i="47"/>
  <c r="H16" i="47"/>
  <c r="X15" i="47"/>
  <c r="H15" i="47"/>
  <c r="X14" i="47"/>
  <c r="H14" i="47"/>
  <c r="X13" i="47"/>
  <c r="H13" i="47"/>
  <c r="X12" i="47"/>
  <c r="H12" i="47"/>
  <c r="K12" i="47" s="1"/>
  <c r="X11" i="47"/>
  <c r="H11" i="47"/>
  <c r="K11" i="47" s="1"/>
  <c r="A7" i="47"/>
  <c r="A6" i="47"/>
  <c r="A5" i="47"/>
  <c r="C3" i="47"/>
  <c r="C1" i="47"/>
  <c r="K29" i="47" l="1"/>
  <c r="N29" i="47" s="1"/>
  <c r="Q29" i="47" s="1"/>
  <c r="T29" i="47" s="1"/>
  <c r="W29" i="47" s="1"/>
  <c r="H60" i="47" s="1"/>
  <c r="K60" i="47" s="1"/>
  <c r="N60" i="47" s="1"/>
  <c r="Q60" i="47" s="1"/>
  <c r="T60" i="47" s="1"/>
  <c r="W60" i="47" s="1"/>
  <c r="K18" i="47"/>
  <c r="N18" i="47" s="1"/>
  <c r="Q18" i="47" s="1"/>
  <c r="T18" i="47" s="1"/>
  <c r="W18" i="47" s="1"/>
  <c r="H49" i="47" s="1"/>
  <c r="K49" i="47" s="1"/>
  <c r="N49" i="47" s="1"/>
  <c r="Q49" i="47" s="1"/>
  <c r="T49" i="47" s="1"/>
  <c r="W49" i="47" s="1"/>
  <c r="K22" i="47"/>
  <c r="N22" i="47" s="1"/>
  <c r="Q22" i="47" s="1"/>
  <c r="T22" i="47" s="1"/>
  <c r="W22" i="47" s="1"/>
  <c r="H53" i="47" s="1"/>
  <c r="K53" i="47" s="1"/>
  <c r="N53" i="47" s="1"/>
  <c r="Q53" i="47" s="1"/>
  <c r="T53" i="47" s="1"/>
  <c r="W53" i="47" s="1"/>
  <c r="K26" i="47"/>
  <c r="N26" i="47" s="1"/>
  <c r="Q26" i="47" s="1"/>
  <c r="T26" i="47" s="1"/>
  <c r="W26" i="47" s="1"/>
  <c r="H57" i="47" s="1"/>
  <c r="K57" i="47" s="1"/>
  <c r="N57" i="47" s="1"/>
  <c r="Q57" i="47" s="1"/>
  <c r="T57" i="47" s="1"/>
  <c r="W57" i="47" s="1"/>
  <c r="K30" i="47"/>
  <c r="N30" i="47" s="1"/>
  <c r="Q30" i="47" s="1"/>
  <c r="T30" i="47" s="1"/>
  <c r="W30" i="47" s="1"/>
  <c r="H61" i="47" s="1"/>
  <c r="K61" i="47" s="1"/>
  <c r="N61" i="47" s="1"/>
  <c r="Q61" i="47" s="1"/>
  <c r="T61" i="47" s="1"/>
  <c r="W61" i="47" s="1"/>
  <c r="K14" i="47"/>
  <c r="N14" i="47" s="1"/>
  <c r="Q14" i="47" s="1"/>
  <c r="T14" i="47" s="1"/>
  <c r="W14" i="47" s="1"/>
  <c r="H45" i="47" s="1"/>
  <c r="K45" i="47" s="1"/>
  <c r="K19" i="47"/>
  <c r="N19" i="47" s="1"/>
  <c r="Q19" i="47" s="1"/>
  <c r="T19" i="47" s="1"/>
  <c r="W19" i="47" s="1"/>
  <c r="H50" i="47" s="1"/>
  <c r="K50" i="47" s="1"/>
  <c r="N50" i="47" s="1"/>
  <c r="Q50" i="47" s="1"/>
  <c r="T50" i="47" s="1"/>
  <c r="W50" i="47" s="1"/>
  <c r="K23" i="47"/>
  <c r="N23" i="47" s="1"/>
  <c r="Q23" i="47" s="1"/>
  <c r="T23" i="47" s="1"/>
  <c r="W23" i="47" s="1"/>
  <c r="H54" i="47" s="1"/>
  <c r="K54" i="47" s="1"/>
  <c r="N54" i="47" s="1"/>
  <c r="Q54" i="47" s="1"/>
  <c r="T54" i="47" s="1"/>
  <c r="W54" i="47" s="1"/>
  <c r="K15" i="47"/>
  <c r="N15" i="47" s="1"/>
  <c r="Q15" i="47" s="1"/>
  <c r="T15" i="47" s="1"/>
  <c r="W15" i="47" s="1"/>
  <c r="H46" i="47" s="1"/>
  <c r="K46" i="47" s="1"/>
  <c r="N46" i="47" s="1"/>
  <c r="Q46" i="47" s="1"/>
  <c r="T46" i="47" s="1"/>
  <c r="W46" i="47" s="1"/>
  <c r="K16" i="47"/>
  <c r="N16" i="47" s="1"/>
  <c r="Q16" i="47" s="1"/>
  <c r="T16" i="47" s="1"/>
  <c r="W16" i="47" s="1"/>
  <c r="H47" i="47" s="1"/>
  <c r="K47" i="47" s="1"/>
  <c r="N47" i="47" s="1"/>
  <c r="Q47" i="47" s="1"/>
  <c r="T47" i="47" s="1"/>
  <c r="W47" i="47" s="1"/>
  <c r="K31" i="47"/>
  <c r="N31" i="47" s="1"/>
  <c r="Q31" i="47" s="1"/>
  <c r="T31" i="47" s="1"/>
  <c r="W31" i="47" s="1"/>
  <c r="H62" i="47" s="1"/>
  <c r="K62" i="47" s="1"/>
  <c r="N62" i="47" s="1"/>
  <c r="Q62" i="47" s="1"/>
  <c r="T62" i="47" s="1"/>
  <c r="W62" i="47" s="1"/>
  <c r="K20" i="47"/>
  <c r="N20" i="47" s="1"/>
  <c r="Q20" i="47" s="1"/>
  <c r="T20" i="47" s="1"/>
  <c r="W20" i="47" s="1"/>
  <c r="H51" i="47" s="1"/>
  <c r="K51" i="47" s="1"/>
  <c r="N51" i="47" s="1"/>
  <c r="Q51" i="47" s="1"/>
  <c r="T51" i="47" s="1"/>
  <c r="W51" i="47" s="1"/>
  <c r="K24" i="47"/>
  <c r="N24" i="47" s="1"/>
  <c r="Q24" i="47" s="1"/>
  <c r="T24" i="47" s="1"/>
  <c r="W24" i="47" s="1"/>
  <c r="H55" i="47" s="1"/>
  <c r="K55" i="47" s="1"/>
  <c r="N55" i="47" s="1"/>
  <c r="Q55" i="47" s="1"/>
  <c r="T55" i="47" s="1"/>
  <c r="W55" i="47" s="1"/>
  <c r="K35" i="47"/>
  <c r="N35" i="47" s="1"/>
  <c r="Q35" i="47" s="1"/>
  <c r="T35" i="47" s="1"/>
  <c r="W35" i="47" s="1"/>
  <c r="H66" i="47" s="1"/>
  <c r="K66" i="47" s="1"/>
  <c r="N66" i="47" s="1"/>
  <c r="Q66" i="47" s="1"/>
  <c r="T66" i="47" s="1"/>
  <c r="W66" i="47" s="1"/>
  <c r="K13" i="47"/>
  <c r="N13" i="47" s="1"/>
  <c r="Q13" i="47" s="1"/>
  <c r="T13" i="47" s="1"/>
  <c r="W13" i="47" s="1"/>
  <c r="H44" i="47" s="1"/>
  <c r="K44" i="47" s="1"/>
  <c r="K28" i="47"/>
  <c r="N28" i="47" s="1"/>
  <c r="Q28" i="47" s="1"/>
  <c r="T28" i="47" s="1"/>
  <c r="W28" i="47" s="1"/>
  <c r="H59" i="47" s="1"/>
  <c r="K59" i="47" s="1"/>
  <c r="N59" i="47" s="1"/>
  <c r="Q59" i="47" s="1"/>
  <c r="T59" i="47" s="1"/>
  <c r="W59" i="47" s="1"/>
  <c r="K32" i="47"/>
  <c r="N32" i="47" s="1"/>
  <c r="Q32" i="47" s="1"/>
  <c r="T32" i="47" s="1"/>
  <c r="W32" i="47" s="1"/>
  <c r="H63" i="47" s="1"/>
  <c r="K63" i="47" s="1"/>
  <c r="N63" i="47" s="1"/>
  <c r="Q63" i="47" s="1"/>
  <c r="T63" i="47" s="1"/>
  <c r="W63" i="47" s="1"/>
  <c r="K21" i="47"/>
  <c r="N21" i="47" s="1"/>
  <c r="Q21" i="47" s="1"/>
  <c r="T21" i="47" s="1"/>
  <c r="W21" i="47" s="1"/>
  <c r="H52" i="47" s="1"/>
  <c r="K52" i="47" s="1"/>
  <c r="N52" i="47" s="1"/>
  <c r="Q52" i="47" s="1"/>
  <c r="T52" i="47" s="1"/>
  <c r="W52" i="47" s="1"/>
  <c r="K25" i="47"/>
  <c r="N25" i="47" s="1"/>
  <c r="Q25" i="47" s="1"/>
  <c r="T25" i="47" s="1"/>
  <c r="W25" i="47" s="1"/>
  <c r="H56" i="47" s="1"/>
  <c r="K56" i="47" s="1"/>
  <c r="N56" i="47" s="1"/>
  <c r="Q56" i="47" s="1"/>
  <c r="T56" i="47" s="1"/>
  <c r="W56" i="47" s="1"/>
  <c r="K33" i="47"/>
  <c r="N33" i="47" s="1"/>
  <c r="Q33" i="47" s="1"/>
  <c r="T33" i="47" s="1"/>
  <c r="W33" i="47" s="1"/>
  <c r="H64" i="47" s="1"/>
  <c r="K64" i="47" s="1"/>
  <c r="N64" i="47" s="1"/>
  <c r="Q64" i="47" s="1"/>
  <c r="T64" i="47" s="1"/>
  <c r="W64" i="47" s="1"/>
  <c r="W65" i="47"/>
  <c r="H58" i="47"/>
  <c r="K58" i="47" s="1"/>
  <c r="N58" i="47" s="1"/>
  <c r="Q58" i="47" s="1"/>
  <c r="T58" i="47" s="1"/>
  <c r="W58" i="47" s="1"/>
  <c r="H48" i="47"/>
  <c r="K48" i="47" s="1"/>
  <c r="N48" i="47" s="1"/>
  <c r="Q48" i="47" s="1"/>
  <c r="T48" i="47" s="1"/>
  <c r="W48" i="47" s="1"/>
  <c r="N11" i="47"/>
  <c r="N12" i="47"/>
  <c r="Q12" i="47" s="1"/>
  <c r="E32" i="47" l="1"/>
  <c r="T12" i="47"/>
  <c r="W12" i="47" s="1"/>
  <c r="H43" i="47" s="1"/>
  <c r="K43" i="47" s="1"/>
  <c r="Q11" i="47"/>
  <c r="N44" i="47"/>
  <c r="N45" i="47"/>
  <c r="T11" i="47" l="1"/>
  <c r="W11" i="47" s="1"/>
  <c r="H42" i="47" s="1"/>
  <c r="Q44" i="47"/>
  <c r="T44" i="47" s="1"/>
  <c r="W44" i="47" s="1"/>
  <c r="N43" i="47"/>
  <c r="Q45" i="47"/>
  <c r="T45" i="47" s="1"/>
  <c r="W45" i="47" s="1"/>
  <c r="E23" i="47" l="1"/>
  <c r="K42" i="47"/>
  <c r="Q43" i="47"/>
  <c r="T43" i="47" s="1"/>
  <c r="W43" i="47" s="1"/>
  <c r="G3" i="45"/>
  <c r="G4" i="45"/>
  <c r="G5" i="45"/>
  <c r="G6" i="45"/>
  <c r="G7" i="45"/>
  <c r="G8" i="45"/>
  <c r="G9" i="45"/>
  <c r="G10" i="45"/>
  <c r="G11" i="45"/>
  <c r="G12" i="45"/>
  <c r="G13" i="45"/>
  <c r="G14" i="45"/>
  <c r="G16" i="45"/>
  <c r="G17" i="45"/>
  <c r="G18" i="45"/>
  <c r="G19" i="45"/>
  <c r="G20" i="45"/>
  <c r="G2" i="45"/>
  <c r="D21" i="45"/>
  <c r="G21" i="45" s="1"/>
  <c r="K18" i="45"/>
  <c r="D15" i="45"/>
  <c r="G15" i="45" s="1"/>
  <c r="G22" i="45" l="1"/>
  <c r="N42" i="47"/>
  <c r="Q42" i="47" l="1"/>
  <c r="T42" i="47" s="1"/>
  <c r="W42" i="47" s="1"/>
  <c r="B117" i="44" l="1"/>
  <c r="B121" i="44"/>
  <c r="B120" i="44"/>
  <c r="B119" i="44"/>
  <c r="E117" i="44"/>
  <c r="B113" i="44"/>
  <c r="B114" i="44"/>
  <c r="B112" i="44"/>
  <c r="B110" i="44"/>
  <c r="E110" i="44"/>
  <c r="B106" i="44"/>
  <c r="B107" i="44"/>
  <c r="B105" i="44"/>
  <c r="B103" i="44"/>
  <c r="B136" i="44"/>
  <c r="B135" i="44"/>
  <c r="B134" i="44"/>
  <c r="E132" i="44"/>
  <c r="B100" i="44"/>
  <c r="B96" i="44"/>
  <c r="B99" i="44"/>
  <c r="B98" i="44"/>
  <c r="E96" i="44"/>
  <c r="E24" i="47" l="1"/>
  <c r="B185" i="44" l="1"/>
  <c r="B184" i="44"/>
  <c r="B183" i="44"/>
  <c r="E181" i="44"/>
  <c r="B178" i="44"/>
  <c r="B177" i="44"/>
  <c r="B176" i="44"/>
  <c r="E174" i="44"/>
  <c r="B174" i="44"/>
  <c r="B171" i="44"/>
  <c r="B170" i="44"/>
  <c r="B169" i="44"/>
  <c r="E167" i="44"/>
  <c r="B164" i="44"/>
  <c r="B163" i="44"/>
  <c r="B162" i="44"/>
  <c r="E160" i="44"/>
  <c r="B157" i="44"/>
  <c r="B156" i="44"/>
  <c r="B155" i="44"/>
  <c r="E153" i="44"/>
  <c r="B153" i="44"/>
  <c r="B150" i="44"/>
  <c r="B149" i="44"/>
  <c r="B148" i="44"/>
  <c r="E146" i="44"/>
  <c r="B143" i="44"/>
  <c r="B142" i="44"/>
  <c r="B141" i="44"/>
  <c r="E139" i="44"/>
  <c r="E103" i="44"/>
  <c r="B93" i="44"/>
  <c r="B92" i="44"/>
  <c r="B91" i="44"/>
  <c r="E89" i="44"/>
  <c r="J86" i="44"/>
  <c r="B86" i="44"/>
  <c r="B85" i="44"/>
  <c r="B84" i="44"/>
  <c r="E82" i="44"/>
  <c r="B79" i="44"/>
  <c r="B78" i="44"/>
  <c r="B77" i="44"/>
  <c r="E75" i="44"/>
  <c r="B72" i="44"/>
  <c r="B71" i="44"/>
  <c r="B70" i="44"/>
  <c r="E68" i="44"/>
  <c r="B65" i="44"/>
  <c r="B64" i="44"/>
  <c r="B63" i="44"/>
  <c r="E61" i="44"/>
  <c r="B58" i="44"/>
  <c r="B57" i="44"/>
  <c r="H56" i="44"/>
  <c r="B56" i="44"/>
  <c r="E54" i="44"/>
  <c r="L53" i="44"/>
  <c r="B8" i="44"/>
  <c r="A8" i="44"/>
  <c r="B6" i="44"/>
  <c r="A5" i="44"/>
  <c r="B3" i="44"/>
  <c r="B134" i="43" l="1"/>
  <c r="B133" i="43"/>
  <c r="B132" i="43"/>
  <c r="E130" i="43"/>
  <c r="B50" i="43"/>
  <c r="B49" i="43"/>
  <c r="B48" i="43"/>
  <c r="E46" i="43"/>
  <c r="E39" i="43"/>
  <c r="B148" i="43"/>
  <c r="B147" i="43"/>
  <c r="B146" i="43"/>
  <c r="E144" i="43"/>
  <c r="B162" i="43"/>
  <c r="B161" i="43"/>
  <c r="B160" i="43"/>
  <c r="E158" i="43"/>
  <c r="B155" i="43"/>
  <c r="B154" i="43"/>
  <c r="B153" i="43"/>
  <c r="E151" i="43"/>
  <c r="B141" i="43"/>
  <c r="B140" i="43"/>
  <c r="B139" i="43"/>
  <c r="E137" i="43"/>
  <c r="B127" i="43"/>
  <c r="B126" i="43"/>
  <c r="B125" i="43"/>
  <c r="E123" i="43"/>
  <c r="B120" i="43"/>
  <c r="B119" i="43"/>
  <c r="B118" i="43"/>
  <c r="E116" i="43"/>
  <c r="B113" i="43"/>
  <c r="B112" i="43"/>
  <c r="B111" i="43"/>
  <c r="E109" i="43"/>
  <c r="B106" i="43"/>
  <c r="B105" i="43"/>
  <c r="B104" i="43"/>
  <c r="E102" i="43"/>
  <c r="B99" i="43"/>
  <c r="B98" i="43"/>
  <c r="B97" i="43"/>
  <c r="E95" i="43"/>
  <c r="B92" i="43"/>
  <c r="B91" i="43"/>
  <c r="B90" i="43"/>
  <c r="E88" i="43"/>
  <c r="B85" i="43"/>
  <c r="B84" i="43"/>
  <c r="B83" i="43"/>
  <c r="E81" i="43"/>
  <c r="B78" i="43"/>
  <c r="B77" i="43"/>
  <c r="B76" i="43"/>
  <c r="E74" i="43"/>
  <c r="J71" i="43"/>
  <c r="B71" i="43"/>
  <c r="B70" i="43"/>
  <c r="B69" i="43"/>
  <c r="E67" i="43"/>
  <c r="B64" i="43"/>
  <c r="B63" i="43"/>
  <c r="B62" i="43"/>
  <c r="E60" i="43"/>
  <c r="B57" i="43"/>
  <c r="B56" i="43"/>
  <c r="B55" i="43"/>
  <c r="E53" i="43"/>
  <c r="B43" i="43"/>
  <c r="B42" i="43"/>
  <c r="H41" i="43"/>
  <c r="B41" i="43"/>
  <c r="L38" i="43"/>
  <c r="B8" i="43"/>
  <c r="A8" i="43"/>
  <c r="B6" i="43"/>
  <c r="B5" i="43"/>
  <c r="A5" i="43"/>
  <c r="B3" i="43"/>
  <c r="B2" i="43"/>
  <c r="XFD14" i="39" l="1"/>
  <c r="XFD15" i="39"/>
  <c r="XFD16" i="39"/>
  <c r="XFD17" i="39"/>
  <c r="XFD18" i="39"/>
  <c r="XFD19" i="39"/>
  <c r="XFD20" i="39"/>
  <c r="XFD21" i="39"/>
  <c r="XFD22" i="39"/>
  <c r="XFD23" i="39"/>
  <c r="XFD24" i="39"/>
  <c r="XFD25" i="39"/>
  <c r="XFD26" i="39"/>
  <c r="XFD27" i="39"/>
  <c r="XFD28" i="39"/>
  <c r="XFD29" i="39"/>
  <c r="XFD30" i="39"/>
  <c r="XFD31" i="39"/>
  <c r="XFD32" i="39"/>
  <c r="XFD33" i="39"/>
  <c r="XFD34" i="39"/>
  <c r="XFD35" i="39"/>
  <c r="XFD36" i="39"/>
  <c r="A8" i="34" l="1"/>
  <c r="A13" i="34"/>
  <c r="A12" i="34"/>
  <c r="A11" i="34"/>
  <c r="A10" i="34"/>
  <c r="A9" i="34"/>
  <c r="B8" i="47" l="1"/>
  <c r="B8" i="48"/>
  <c r="B32" i="48" s="1"/>
  <c r="D24" i="32" l="1"/>
  <c r="E12" i="47" l="1"/>
  <c r="E35" i="47"/>
  <c r="E31" i="47"/>
  <c r="E25" i="47"/>
  <c r="E28" i="47"/>
  <c r="E22" i="47"/>
  <c r="E19" i="47" l="1"/>
  <c r="E34" i="47"/>
  <c r="E30" i="47"/>
  <c r="E33" i="47"/>
  <c r="E29" i="47"/>
  <c r="E21" i="47"/>
  <c r="E20" i="47"/>
  <c r="E15" i="47"/>
  <c r="E14" i="47" l="1"/>
  <c r="E13" i="47"/>
  <c r="B7" i="48" l="1"/>
  <c r="B31" i="48" s="1"/>
  <c r="D5" i="50" l="1"/>
  <c r="B2" i="48"/>
  <c r="B5" i="48"/>
  <c r="B29" i="48" s="1"/>
  <c r="B6" i="47"/>
  <c r="B6" i="48"/>
  <c r="B30" i="48" s="1"/>
  <c r="B7" i="44"/>
  <c r="B7" i="47"/>
  <c r="B2" i="44"/>
  <c r="C2" i="47"/>
  <c r="B5" i="44"/>
  <c r="B5" i="47"/>
  <c r="B7" i="43"/>
  <c r="A6" i="34"/>
  <c r="A5" i="34"/>
  <c r="A4" i="34"/>
  <c r="A3" i="34"/>
  <c r="A2" i="34"/>
  <c r="A1" i="34"/>
  <c r="E11" i="47" l="1"/>
  <c r="E60" i="47"/>
  <c r="U29" i="47"/>
  <c r="R29" i="47"/>
  <c r="O29" i="47"/>
  <c r="L29" i="47"/>
  <c r="I29" i="47"/>
  <c r="F29" i="47"/>
  <c r="I35" i="47" l="1"/>
  <c r="O33" i="47"/>
  <c r="L33" i="47"/>
  <c r="I33" i="47"/>
  <c r="F33" i="47"/>
  <c r="E64" i="47"/>
  <c r="U33" i="47"/>
  <c r="R33" i="47"/>
  <c r="I32" i="47"/>
  <c r="R32" i="47"/>
  <c r="O32" i="47"/>
  <c r="L32" i="47"/>
  <c r="F32" i="47"/>
  <c r="U32" i="47"/>
  <c r="E63" i="47"/>
  <c r="U60" i="47"/>
  <c r="R60" i="47"/>
  <c r="O60" i="47"/>
  <c r="L60" i="47"/>
  <c r="I60" i="47"/>
  <c r="F60" i="47"/>
  <c r="E61" i="47"/>
  <c r="U30" i="47"/>
  <c r="R30" i="47"/>
  <c r="O30" i="47"/>
  <c r="L30" i="47"/>
  <c r="I30" i="47"/>
  <c r="F30" i="47"/>
  <c r="I22" i="47"/>
  <c r="E53" i="47"/>
  <c r="F22" i="47"/>
  <c r="U22" i="47"/>
  <c r="R22" i="47"/>
  <c r="O22" i="47"/>
  <c r="L22" i="47"/>
  <c r="U34" i="47"/>
  <c r="R34" i="47"/>
  <c r="O34" i="47"/>
  <c r="L34" i="47"/>
  <c r="I34" i="47"/>
  <c r="E65" i="47"/>
  <c r="F34" i="47"/>
  <c r="F12" i="47"/>
  <c r="U12" i="47"/>
  <c r="R12" i="47"/>
  <c r="O12" i="47"/>
  <c r="L12" i="47"/>
  <c r="I12" i="47"/>
  <c r="E43" i="47"/>
  <c r="I13" i="47"/>
  <c r="E44" i="47"/>
  <c r="F13" i="47"/>
  <c r="U13" i="47"/>
  <c r="R13" i="47"/>
  <c r="O13" i="47"/>
  <c r="L13" i="47"/>
  <c r="U11" i="47"/>
  <c r="R11" i="47"/>
  <c r="O11" i="47"/>
  <c r="L11" i="47"/>
  <c r="I11" i="47"/>
  <c r="E42" i="47"/>
  <c r="F11" i="47"/>
  <c r="L35" i="47" l="1"/>
  <c r="O35" i="47"/>
  <c r="R35" i="47"/>
  <c r="U35" i="47"/>
  <c r="F35" i="47"/>
  <c r="E66" i="47"/>
  <c r="L66" i="47" s="1"/>
  <c r="R64" i="47"/>
  <c r="I64" i="47"/>
  <c r="F64" i="47"/>
  <c r="O64" i="47"/>
  <c r="L64" i="47"/>
  <c r="U64" i="47"/>
  <c r="U61" i="47"/>
  <c r="R61" i="47"/>
  <c r="O61" i="47"/>
  <c r="L61" i="47"/>
  <c r="I61" i="47"/>
  <c r="F61" i="47"/>
  <c r="E54" i="47"/>
  <c r="U23" i="47"/>
  <c r="R23" i="47"/>
  <c r="O23" i="47"/>
  <c r="L23" i="47"/>
  <c r="I23" i="47"/>
  <c r="F23" i="47"/>
  <c r="E51" i="47"/>
  <c r="U20" i="47"/>
  <c r="R20" i="47"/>
  <c r="O20" i="47"/>
  <c r="L20" i="47"/>
  <c r="I20" i="47"/>
  <c r="F20" i="47"/>
  <c r="U63" i="47"/>
  <c r="R63" i="47"/>
  <c r="O63" i="47"/>
  <c r="L63" i="47"/>
  <c r="I63" i="47"/>
  <c r="F63" i="47"/>
  <c r="E56" i="47"/>
  <c r="U25" i="47"/>
  <c r="R25" i="47"/>
  <c r="O25" i="47"/>
  <c r="L25" i="47"/>
  <c r="I25" i="47"/>
  <c r="F25" i="47"/>
  <c r="L31" i="47"/>
  <c r="I31" i="47"/>
  <c r="E62" i="47"/>
  <c r="F31" i="47"/>
  <c r="U31" i="47"/>
  <c r="R31" i="47"/>
  <c r="O31" i="47"/>
  <c r="R42" i="47"/>
  <c r="O42" i="47"/>
  <c r="L42" i="47"/>
  <c r="U19" i="47"/>
  <c r="R19" i="47"/>
  <c r="O19" i="47"/>
  <c r="L19" i="47"/>
  <c r="I19" i="47"/>
  <c r="E50" i="47"/>
  <c r="F19" i="47"/>
  <c r="O15" i="47"/>
  <c r="L15" i="47"/>
  <c r="I15" i="47"/>
  <c r="E46" i="47"/>
  <c r="F15" i="47"/>
  <c r="U15" i="47"/>
  <c r="R15" i="47"/>
  <c r="U44" i="47"/>
  <c r="R44" i="47"/>
  <c r="O44" i="47"/>
  <c r="L44" i="47"/>
  <c r="I44" i="47"/>
  <c r="F44" i="47"/>
  <c r="L65" i="47"/>
  <c r="I65" i="47"/>
  <c r="F65" i="47"/>
  <c r="U65" i="47"/>
  <c r="R65" i="47"/>
  <c r="O65" i="47"/>
  <c r="U42" i="47"/>
  <c r="U43" i="47"/>
  <c r="R43" i="47"/>
  <c r="O43" i="47"/>
  <c r="L43" i="47"/>
  <c r="I43" i="47"/>
  <c r="F43" i="47"/>
  <c r="I42" i="47"/>
  <c r="U53" i="47"/>
  <c r="R53" i="47"/>
  <c r="O53" i="47"/>
  <c r="L53" i="47"/>
  <c r="I53" i="47"/>
  <c r="F53" i="47"/>
  <c r="L14" i="47"/>
  <c r="I14" i="47"/>
  <c r="E45" i="47"/>
  <c r="F14" i="47"/>
  <c r="U14" i="47"/>
  <c r="R14" i="47"/>
  <c r="O14" i="47"/>
  <c r="U28" i="47"/>
  <c r="R28" i="47"/>
  <c r="O28" i="47"/>
  <c r="L28" i="47"/>
  <c r="I28" i="47"/>
  <c r="E59" i="47"/>
  <c r="F28" i="47"/>
  <c r="F42" i="47"/>
  <c r="R66" i="47" l="1"/>
  <c r="O66" i="47"/>
  <c r="U66" i="47"/>
  <c r="F66" i="47"/>
  <c r="I66" i="47"/>
  <c r="U54" i="47"/>
  <c r="R54" i="47"/>
  <c r="O54" i="47"/>
  <c r="L54" i="47"/>
  <c r="I54" i="47"/>
  <c r="F54" i="47"/>
  <c r="U51" i="47"/>
  <c r="R51" i="47"/>
  <c r="O51" i="47"/>
  <c r="L51" i="47"/>
  <c r="I51" i="47"/>
  <c r="F51" i="47"/>
  <c r="U56" i="47"/>
  <c r="R56" i="47"/>
  <c r="O56" i="47"/>
  <c r="L56" i="47"/>
  <c r="I56" i="47"/>
  <c r="F56" i="47"/>
  <c r="U45" i="47"/>
  <c r="R45" i="47"/>
  <c r="O45" i="47"/>
  <c r="L45" i="47"/>
  <c r="I45" i="47"/>
  <c r="F45" i="47"/>
  <c r="L50" i="47"/>
  <c r="I50" i="47"/>
  <c r="F50" i="47"/>
  <c r="U50" i="47"/>
  <c r="R50" i="47"/>
  <c r="O50" i="47"/>
  <c r="U46" i="47"/>
  <c r="R46" i="47"/>
  <c r="O46" i="47"/>
  <c r="L46" i="47"/>
  <c r="I46" i="47"/>
  <c r="F46" i="47"/>
  <c r="U62" i="47"/>
  <c r="R62" i="47"/>
  <c r="O62" i="47"/>
  <c r="L62" i="47"/>
  <c r="I62" i="47"/>
  <c r="F62" i="47"/>
  <c r="O59" i="47"/>
  <c r="L59" i="47"/>
  <c r="I59" i="47"/>
  <c r="F59" i="47"/>
  <c r="U59" i="47"/>
  <c r="R59" i="47"/>
  <c r="F21" i="47" l="1"/>
  <c r="U21" i="47"/>
  <c r="R21" i="47"/>
  <c r="O21" i="47"/>
  <c r="L21" i="47"/>
  <c r="I21" i="47"/>
  <c r="E52" i="47"/>
  <c r="U52" i="47" l="1"/>
  <c r="R52" i="47"/>
  <c r="O52" i="47"/>
  <c r="L52" i="47"/>
  <c r="I52" i="47"/>
  <c r="F52" i="47"/>
  <c r="E16" i="47" l="1"/>
  <c r="F16" i="47" l="1"/>
  <c r="L16" i="47"/>
  <c r="R16" i="47"/>
  <c r="O16" i="47"/>
  <c r="E47" i="47"/>
  <c r="I16" i="47"/>
  <c r="U16" i="47"/>
  <c r="F47" i="47" l="1"/>
  <c r="L47" i="47"/>
  <c r="O47" i="47"/>
  <c r="I47" i="47"/>
  <c r="U47" i="47"/>
  <c r="R47" i="47"/>
  <c r="E55" i="47" l="1"/>
  <c r="U24" i="47"/>
  <c r="R24" i="47"/>
  <c r="O24" i="47"/>
  <c r="L24" i="47"/>
  <c r="I24" i="47"/>
  <c r="F24" i="47"/>
  <c r="U55" i="47" l="1"/>
  <c r="R55" i="47"/>
  <c r="O55" i="47"/>
  <c r="L55" i="47"/>
  <c r="I55" i="47"/>
  <c r="F55" i="47"/>
  <c r="E27" i="47" l="1"/>
  <c r="U27" i="47" s="1"/>
  <c r="E26" i="47"/>
  <c r="E58" i="47" l="1"/>
  <c r="L58" i="47" s="1"/>
  <c r="I27" i="47"/>
  <c r="F27" i="47"/>
  <c r="L27" i="47"/>
  <c r="R27" i="47"/>
  <c r="O27" i="47"/>
  <c r="E57" i="47"/>
  <c r="R26" i="47"/>
  <c r="I26" i="47"/>
  <c r="O26" i="47"/>
  <c r="U26" i="47"/>
  <c r="L26" i="47"/>
  <c r="F26" i="47"/>
  <c r="O58" i="47" l="1"/>
  <c r="F58" i="47"/>
  <c r="I58" i="47"/>
  <c r="R58" i="47"/>
  <c r="U58" i="47"/>
  <c r="U57" i="47"/>
  <c r="L57" i="47"/>
  <c r="R57" i="47"/>
  <c r="I57" i="47"/>
  <c r="F57" i="47"/>
  <c r="O57" i="47"/>
  <c r="B181" i="44" l="1"/>
  <c r="E18" i="47" l="1"/>
  <c r="R18" i="47" s="1"/>
  <c r="E17" i="47"/>
  <c r="E48" i="47" l="1"/>
  <c r="U17" i="47"/>
  <c r="R17" i="47"/>
  <c r="R37" i="47" s="1"/>
  <c r="O17" i="47"/>
  <c r="F17" i="47"/>
  <c r="I17" i="47"/>
  <c r="L17" i="47"/>
  <c r="E49" i="47"/>
  <c r="F49" i="47" s="1"/>
  <c r="U18" i="47"/>
  <c r="I18" i="47"/>
  <c r="O18" i="47"/>
  <c r="E36" i="47"/>
  <c r="D18" i="47" s="1"/>
  <c r="L18" i="47"/>
  <c r="F18" i="47"/>
  <c r="U37" i="47" l="1"/>
  <c r="V38" i="47" s="1"/>
  <c r="I37" i="47"/>
  <c r="J38" i="47" s="1"/>
  <c r="L37" i="47"/>
  <c r="M38" i="47" s="1"/>
  <c r="O37" i="47"/>
  <c r="P38" i="47" s="1"/>
  <c r="F37" i="47"/>
  <c r="G38" i="47" s="1"/>
  <c r="H38" i="47" s="1"/>
  <c r="U48" i="47"/>
  <c r="R48" i="47"/>
  <c r="O48" i="47"/>
  <c r="I48" i="47"/>
  <c r="L48" i="47"/>
  <c r="F48" i="47"/>
  <c r="F68" i="47" s="1"/>
  <c r="E67" i="47"/>
  <c r="O49" i="47"/>
  <c r="R49" i="47"/>
  <c r="U49" i="47"/>
  <c r="L49" i="47"/>
  <c r="I49" i="47"/>
  <c r="S38" i="47"/>
  <c r="D31" i="47"/>
  <c r="D44" i="47"/>
  <c r="D23" i="47"/>
  <c r="D28" i="47"/>
  <c r="D43" i="47"/>
  <c r="D45" i="47"/>
  <c r="D61" i="47"/>
  <c r="D34" i="47"/>
  <c r="D30" i="47"/>
  <c r="D66" i="47"/>
  <c r="D49" i="47"/>
  <c r="D60" i="47"/>
  <c r="D32" i="47"/>
  <c r="D27" i="47"/>
  <c r="D48" i="47"/>
  <c r="D17" i="47"/>
  <c r="D62" i="47"/>
  <c r="D46" i="47"/>
  <c r="D22" i="47"/>
  <c r="D55" i="47"/>
  <c r="D35" i="47"/>
  <c r="D19" i="47"/>
  <c r="D16" i="47"/>
  <c r="D33" i="47"/>
  <c r="D58" i="47"/>
  <c r="D65" i="47"/>
  <c r="D59" i="47"/>
  <c r="D64" i="47"/>
  <c r="D25" i="47"/>
  <c r="D56" i="47"/>
  <c r="D53" i="47"/>
  <c r="D57" i="47"/>
  <c r="D15" i="47"/>
  <c r="D14" i="47"/>
  <c r="D63" i="47"/>
  <c r="D29" i="47"/>
  <c r="D13" i="47"/>
  <c r="D42" i="47"/>
  <c r="D26" i="47"/>
  <c r="D12" i="47"/>
  <c r="D20" i="47"/>
  <c r="D47" i="47"/>
  <c r="D21" i="47"/>
  <c r="D51" i="47"/>
  <c r="D52" i="47"/>
  <c r="D11" i="47"/>
  <c r="D24" i="47"/>
  <c r="D54" i="47"/>
  <c r="D50" i="47"/>
  <c r="O68" i="47" l="1"/>
  <c r="P69" i="47" s="1"/>
  <c r="R68" i="47"/>
  <c r="S69" i="47" s="1"/>
  <c r="F38" i="47"/>
  <c r="I38" i="47" s="1"/>
  <c r="L38" i="47" s="1"/>
  <c r="O38" i="47" s="1"/>
  <c r="R38" i="47" s="1"/>
  <c r="U38" i="47" s="1"/>
  <c r="F69" i="47" s="1"/>
  <c r="I68" i="47"/>
  <c r="J69" i="47" s="1"/>
  <c r="L68" i="47"/>
  <c r="M69" i="47" s="1"/>
  <c r="U68" i="47"/>
  <c r="V69" i="47" s="1"/>
  <c r="G69" i="47"/>
  <c r="D36" i="47"/>
  <c r="D67" i="47"/>
  <c r="K38" i="47"/>
  <c r="N38" i="47" s="1"/>
  <c r="Q38" i="47" s="1"/>
  <c r="T38" i="47" s="1"/>
  <c r="W38" i="47" s="1"/>
  <c r="H69" i="47" s="1"/>
  <c r="I69" i="47" l="1"/>
  <c r="L69" i="47" s="1"/>
  <c r="O69" i="47" s="1"/>
  <c r="R69" i="47" s="1"/>
  <c r="U69" i="47" s="1"/>
  <c r="K69" i="47"/>
  <c r="N69" i="47" s="1"/>
  <c r="Q69" i="47" s="1"/>
  <c r="T69" i="47" s="1"/>
  <c r="W69" i="4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C6C4AAE-57C1-4010-925A-6C8A38B8F576}" keepAlive="1" name="Consulta - ARQ - JANELAS - REMOÇÃO" description="Conexão com a consulta 'ARQ - JANELAS - REMOÇÃO' na pasta de trabalho." type="5" refreshedVersion="8" background="1" saveData="1">
    <dbPr connection="Provider=Microsoft.Mashup.OleDb.1;Data Source=$Workbook$;Location=&quot;ARQ - JANELAS - REMOÇÃO&quot;;Extended Properties=&quot;&quot;" command="SELECT * FROM [ARQ - JANELAS - REMOÇÃO]"/>
  </connection>
  <connection id="2" xr16:uid="{2E957A40-66C6-4C43-B9C4-BAF64FAFA818}" keepAlive="1" name="Consulta - ARQ - PORTAS DEMOLIR" description="Conexão com a consulta 'ARQ - PORTAS DEMOLIR' na pasta de trabalho." type="5" refreshedVersion="8" background="1" saveData="1">
    <dbPr connection="Provider=Microsoft.Mashup.OleDb.1;Data Source=$Workbook$;Location=&quot;ARQ - PORTAS DEMOLIR&quot;;Extended Properties=&quot;&quot;" command="SELECT * FROM [ARQ - PORTAS DEMOLIR]"/>
  </connection>
  <connection id="3" xr16:uid="{02E10897-6C8F-4012-9A78-E751E01897EA}" keepAlive="1" name="Consulta - ORC - 001 - DEMOLIR PISO CERAMICO" description="Conexão com a consulta 'ORC - 001 - DEMOLIR PISO CERAMICO' na pasta de trabalho." type="5" refreshedVersion="8" background="1" saveData="1">
    <dbPr connection="Provider=Microsoft.Mashup.OleDb.1;Data Source=$Workbook$;Location=&quot;ORC - 001 - DEMOLIR PISO CERAMICO&quot;;Extended Properties=&quot;&quot;" command="SELECT * FROM [ORC - 001 - DEMOLIR PISO CERAMICO]"/>
  </connection>
  <connection id="4" xr16:uid="{3484DCA0-5763-4065-9D5E-455171EA0330}" keepAlive="1" name="Consulta - ORC - 001 - PISO DEMOLIR" description="Conexão com a consulta 'ORC - 001 - PISO DEMOLIR' na pasta de trabalho." type="5" refreshedVersion="8" background="1" saveData="1">
    <dbPr connection="Provider=Microsoft.Mashup.OleDb.1;Data Source=$Workbook$;Location=&quot;ORC - 001 - PISO DEMOLIR&quot;;Extended Properties=&quot;&quot;" command="SELECT * FROM [ORC - 001 - PISO DEMOLIR]"/>
  </connection>
  <connection id="5" xr16:uid="{4D260F1F-D45E-42A2-813E-6C61EDA42EEE}" keepAlive="1" name="Consulta - ORC - 001 - TABELA DE AMBIENTES" description="Conexão com a consulta 'ORC - 001 - TABELA DE AMBIENTES' na pasta de trabalho." type="5" refreshedVersion="0" background="1">
    <dbPr connection="Provider=Microsoft.Mashup.OleDb.1;Data Source=$Workbook$;Location=&quot;ORC - 001 - TABELA DE AMBIENTES&quot;;Extended Properties=&quot;&quot;" command="SELECT * FROM [ORC - 001 - TABELA DE AMBIENTES]"/>
  </connection>
  <connection id="6" xr16:uid="{E7751C31-D9F4-431F-B7B8-65ECBFCA759F}" keepAlive="1" name="Consulta - ORC - 001 - TABELA DE AMBIENTES (2)" description="Conexão com a consulta 'ORC - 001 - TABELA DE AMBIENTES (2)' na pasta de trabalho." type="5" refreshedVersion="8" background="1" saveData="1">
    <dbPr connection="Provider=Microsoft.Mashup.OleDb.1;Data Source=$Workbook$;Location=&quot;ORC - 001 - TABELA DE AMBIENTES (2)&quot;;Extended Properties=&quot;&quot;" command="SELECT * FROM [ORC - 001 - TABELA DE AMBIENTES (2)]"/>
  </connection>
  <connection id="7" xr16:uid="{837D4AB8-9225-4831-B6F0-C67B368133D0}" keepAlive="1" name="Consulta - ORC - 001 - TABELA DE AMBIENTES (3)" description="Conexão com a consulta 'ORC - 001 - TABELA DE AMBIENTES (3)' na pasta de trabalho." type="5" refreshedVersion="8" background="1" saveData="1">
    <dbPr connection="Provider=Microsoft.Mashup.OleDb.1;Data Source=$Workbook$;Location=&quot;ORC - 001 - TABELA DE AMBIENTES (3)&quot;;Extended Properties=&quot;&quot;" command="SELECT * FROM [ORC - 001 - TABELA DE AMBIENTES (3)]"/>
  </connection>
  <connection id="8" xr16:uid="{D64AE017-00A3-402E-8D49-2455C0DCD375}" keepAlive="1" name="Consulta - ORC - 001 - TABELA DE AMBIENTES (4)" description="Conexão com a consulta 'ORC - 001 - TABELA DE AMBIENTES (4)' na pasta de trabalho." type="5" refreshedVersion="0" background="1">
    <dbPr connection="Provider=Microsoft.Mashup.OleDb.1;Data Source=$Workbook$;Location=&quot;ORC - 001 - TABELA DE AMBIENTES (4)&quot;;Extended Properties=&quot;&quot;" command="SELECT * FROM [ORC - 001 - TABELA DE AMBIENTES (4)]"/>
  </connection>
  <connection id="9" xr16:uid="{381045C0-DE6D-4C6E-9FD8-D3958FF99173}" keepAlive="1" name="Consulta - ORC - 001 - TABELA DE AMBIENTES (5)" description="Conexão com a consulta 'ORC - 001 - TABELA DE AMBIENTES (5)' na pasta de trabalho." type="5" refreshedVersion="8" background="1" saveData="1">
    <dbPr connection="Provider=Microsoft.Mashup.OleDb.1;Data Source=$Workbook$;Location=&quot;ORC - 001 - TABELA DE AMBIENTES (5)&quot;;Extended Properties=&quot;&quot;" command="SELECT * FROM [ORC - 001 - TABELA DE AMBIENTES (5)]"/>
  </connection>
  <connection id="10" xr16:uid="{1072CB00-BE85-4850-8F74-599CFFC44100}" keepAlive="1" name="Consulta - ORC - 001 - VERGA DE PORTAS GERAL" description="Conexão com a consulta 'ORC - 001 - VERGA DE PORTAS GERAL' na pasta de trabalho." type="5" refreshedVersion="8" background="1" saveData="1">
    <dbPr connection="Provider=Microsoft.Mashup.OleDb.1;Data Source=$Workbook$;Location=&quot;ORC - 001 - VERGA DE PORTAS GERAL&quot;;Extended Properties=&quot;&quot;" command="SELECT * FROM [ORC - 001 - VERGA DE PORTAS GERAL]"/>
  </connection>
  <connection id="11" xr16:uid="{21B5EB63-E520-4585-A372-D18424D09E94}" keepAlive="1" name="Consulta - ORC - 001 - VERGA DE PORTAS GERAL (2)" description="Conexão com a consulta 'ORC - 001 - VERGA DE PORTAS GERAL (2)' na pasta de trabalho." type="5" refreshedVersion="8" background="1" saveData="1">
    <dbPr connection="Provider=Microsoft.Mashup.OleDb.1;Data Source=$Workbook$;Location=&quot;ORC - 001 - VERGA DE PORTAS GERAL (2)&quot;;Extended Properties=&quot;&quot;" command="SELECT * FROM [ORC - 001 - VERGA DE PORTAS GERAL (2)]"/>
  </connection>
  <connection id="12" xr16:uid="{C865884C-27B7-4F12-8580-32B600370353}" keepAlive="1" name="Consulta - ORC - 001 - VERGA DE PORTAS GERAL (3)" description="Conexão com a consulta 'ORC - 001 - VERGA DE PORTAS GERAL (3)' na pasta de trabalho." type="5" refreshedVersion="8" background="1" saveData="1">
    <dbPr connection="Provider=Microsoft.Mashup.OleDb.1;Data Source=$Workbook$;Location=&quot;ORC - 001 - VERGA DE PORTAS GERAL (3)&quot;;Extended Properties=&quot;&quot;" command="SELECT * FROM [ORC - 001 - VERGA DE PORTAS GERAL (3)]"/>
  </connection>
  <connection id="13" xr16:uid="{299F12A6-204B-475E-BD66-CE4A01CA2E2E}" keepAlive="1" name="Consulta - ORC - 001 - VERGA DE PORTAS GERAL (4)" description="Conexão com a consulta 'ORC - 001 - VERGA DE PORTAS GERAL (4)' na pasta de trabalho." type="5" refreshedVersion="8" background="1" saveData="1">
    <dbPr connection="Provider=Microsoft.Mashup.OleDb.1;Data Source=$Workbook$;Location=&quot;ORC - 001 - VERGA DE PORTAS GERAL (4)&quot;;Extended Properties=&quot;&quot;" command="SELECT * FROM [ORC - 001 - VERGA DE PORTAS GERAL (4)]"/>
  </connection>
  <connection id="14" xr16:uid="{E8DCB169-2C14-46AB-8AB0-CB28CBF52C09}" keepAlive="1" name="Consulta - ORC - 001 - VERGA_CONTRA JANELAS GERAL" description="Conexão com a consulta 'ORC - 001 - VERGA_CONTRA JANELAS GERAL' na pasta de trabalho." type="5" refreshedVersion="8" background="1" saveData="1">
    <dbPr connection="Provider=Microsoft.Mashup.OleDb.1;Data Source=$Workbook$;Location=&quot;ORC - 001 - VERGA_CONTRA JANELAS GERAL&quot;;Extended Properties=&quot;&quot;" command="SELECT * FROM [ORC - 001 - VERGA_CONTRA JANELAS GERAL]"/>
  </connection>
  <connection id="15" xr16:uid="{5AF8052D-0C94-4192-ADFE-C4475E953B37}" keepAlive="1" name="Consulta - ORC - 001 - VERGA_CONTRA JANELAS GERAL (2)" description="Conexão com a consulta 'ORC - 001 - VERGA_CONTRA JANELAS GERAL (2)' na pasta de trabalho." type="5" refreshedVersion="8" background="1" saveData="1">
    <dbPr connection="Provider=Microsoft.Mashup.OleDb.1;Data Source=$Workbook$;Location=&quot;ORC - 001 - VERGA_CONTRA JANELAS GERAL (2)&quot;;Extended Properties=&quot;&quot;" command="SELECT * FROM [ORC - 001 - VERGA_CONTRA JANELAS GERAL (2)]"/>
  </connection>
  <connection id="16" xr16:uid="{C866FB39-CDBB-4806-BD8B-3D080F90136A}" keepAlive="1" name="Consulta - ORC - 003 -  AZ 33X45 GERAL" description="Conexão com a consulta 'ORC - 003 -  AZ 33X45 GERAL' na pasta de trabalho." type="5" refreshedVersion="8" background="1" saveData="1">
    <dbPr connection="Provider=Microsoft.Mashup.OleDb.1;Data Source=$Workbook$;Location=&quot;ORC - 003 -  AZ 33X45 GERAL&quot;;Extended Properties=&quot;&quot;" command="SELECT * FROM [ORC - 003 -  AZ 33X45 GERAL]"/>
  </connection>
  <connection id="17" xr16:uid="{BB50E6A6-9CC8-4058-97D2-C5CE565F6ACC}" keepAlive="1" name="Consulta - ORC - 003 -  AZ 33X45 GERAL (2)" description="Conexão com a consulta 'ORC - 003 -  AZ 33X45 GERAL (2)' na pasta de trabalho." type="5" refreshedVersion="8" background="1" saveData="1">
    <dbPr connection="Provider=Microsoft.Mashup.OleDb.1;Data Source=$Workbook$;Location=&quot;ORC - 003 -  AZ 33X45 GERAL (2)&quot;;Extended Properties=&quot;&quot;" command="SELECT * FROM [ORC - 003 -  AZ 33X45 GERAL (2)]"/>
  </connection>
  <connection id="18" xr16:uid="{B443C8EB-EECC-49E4-B556-77CB7388ECD5}" keepAlive="1" name="Consulta - ORC - 004 - JANELAS" description="Conexão com a consulta 'ORC - 004 - JANELAS' na pasta de trabalho." type="5" refreshedVersion="8" background="1" saveData="1">
    <dbPr connection="Provider=Microsoft.Mashup.OleDb.1;Data Source=$Workbook$;Location=&quot;ORC - 004 - JANELAS&quot;;Extended Properties=&quot;&quot;" command="SELECT * FROM [ORC - 004 - JANELAS]"/>
  </connection>
  <connection id="19" xr16:uid="{62F2D282-6F54-450B-BA1E-4B5D556C6E7D}" keepAlive="1" name="Consulta - ORC - 004 - JANELAS (4)" description="Conexão com a consulta 'ORC - 004 - JANELAS (4)' na pasta de trabalho." type="5" refreshedVersion="8" background="1" saveData="1">
    <dbPr connection="Provider=Microsoft.Mashup.OleDb.1;Data Source=$Workbook$;Location=&quot;ORC - 004 - JANELAS (4)&quot;;Extended Properties=&quot;&quot;" command="SELECT * FROM [ORC - 004 - JANELAS (4)]"/>
  </connection>
  <connection id="20" xr16:uid="{3C8A6BA1-15D7-4E6E-8218-1626C4BBC504}" keepAlive="1" name="Consulta - ORC - 004 - PORTAS" description="Conexão com a consulta 'ORC - 004 - PORTAS' na pasta de trabalho." type="5" refreshedVersion="0" background="1">
    <dbPr connection="Provider=Microsoft.Mashup.OleDb.1;Data Source=$Workbook$;Location=&quot;ORC - 004 - PORTAS&quot;;Extended Properties=&quot;&quot;" command="SELECT * FROM [ORC - 004 - PORTAS]"/>
  </connection>
  <connection id="21" xr16:uid="{AE8E15AD-1126-4CFF-AA51-31426472D369}" keepAlive="1" name="Consulta - ORC - 004 - PORTAS (10)" description="Conexão com a consulta 'ORC - 004 - PORTAS (10)' na pasta de trabalho." type="5" refreshedVersion="0" background="1">
    <dbPr connection="Provider=Microsoft.Mashup.OleDb.1;Data Source=$Workbook$;Location=&quot;ORC - 004 - PORTAS (10)&quot;;Extended Properties=&quot;&quot;" command="SELECT * FROM [ORC - 004 - PORTAS (10)]"/>
  </connection>
  <connection id="22" xr16:uid="{D2190A72-F978-4C3E-A79E-6A8D64F7EBE3}" keepAlive="1" name="Consulta - ORC - 004 - PORTAS (2)" description="Conexão com a consulta 'ORC - 004 - PORTAS (2)' na pasta de trabalho." type="5" refreshedVersion="8" background="1" saveData="1">
    <dbPr connection="Provider=Microsoft.Mashup.OleDb.1;Data Source=$Workbook$;Location=&quot;ORC - 004 - PORTAS (2)&quot;;Extended Properties=&quot;&quot;" command="SELECT * FROM [ORC - 004 - PORTAS (2)]"/>
  </connection>
  <connection id="23" xr16:uid="{B23971C4-D75F-46AD-83BD-269C4C81312C}" keepAlive="1" name="Consulta - ORC - 004 - PORTAS (3)" description="Conexão com a consulta 'ORC - 004 - PORTAS (3)' na pasta de trabalho." type="5" refreshedVersion="0" background="1">
    <dbPr connection="Provider=Microsoft.Mashup.OleDb.1;Data Source=$Workbook$;Location=&quot;ORC - 004 - PORTAS (3)&quot;;Extended Properties=&quot;&quot;" command="SELECT * FROM [ORC - 004 - PORTAS (3)]"/>
  </connection>
  <connection id="24" xr16:uid="{71AB7BAF-99A6-4682-9A81-6397DB3E4F5D}" keepAlive="1" name="Consulta - ORC - 004 - PORTAS (4)" description="Conexão com a consulta 'ORC - 004 - PORTAS (4)' na pasta de trabalho." type="5" refreshedVersion="8" background="1" saveData="1">
    <dbPr connection="Provider=Microsoft.Mashup.OleDb.1;Data Source=$Workbook$;Location=&quot;ORC - 004 - PORTAS (4)&quot;;Extended Properties=&quot;&quot;" command="SELECT * FROM [ORC - 004 - PORTAS (4)]"/>
  </connection>
  <connection id="25" xr16:uid="{7A6D746D-967A-460C-B113-C0CE75F954E3}" keepAlive="1" name="Consulta - ORC - 004 - PORTAS (5)" description="Conexão com a consulta 'ORC - 004 - PORTAS (5)' na pasta de trabalho." type="5" refreshedVersion="8" background="1" saveData="1">
    <dbPr connection="Provider=Microsoft.Mashup.OleDb.1;Data Source=$Workbook$;Location=&quot;ORC - 004 - PORTAS (5)&quot;;Extended Properties=&quot;&quot;" command="SELECT * FROM [ORC - 004 - PORTAS (5)]"/>
  </connection>
  <connection id="26" xr16:uid="{BB15439C-03CF-4032-B373-E4814DA2A12F}" keepAlive="1" name="Consulta - ORC - 004 - PORTAS (6)" description="Conexão com a consulta 'ORC - 004 - PORTAS (6)' na pasta de trabalho." type="5" refreshedVersion="0" background="1">
    <dbPr connection="Provider=Microsoft.Mashup.OleDb.1;Data Source=$Workbook$;Location=&quot;ORC - 004 - PORTAS (6)&quot;;Extended Properties=&quot;&quot;" command="SELECT * FROM [ORC - 004 - PORTAS (6)]"/>
  </connection>
  <connection id="27" xr16:uid="{11080081-4E84-461C-82E5-DD587F479E6A}" keepAlive="1" name="Consulta - ORC - 004 - PORTAS (7)" description="Conexão com a consulta 'ORC - 004 - PORTAS (7)' na pasta de trabalho." type="5" refreshedVersion="0" background="1">
    <dbPr connection="Provider=Microsoft.Mashup.OleDb.1;Data Source=$Workbook$;Location=&quot;ORC - 004 - PORTAS (7)&quot;;Extended Properties=&quot;&quot;" command="SELECT * FROM [ORC - 004 - PORTAS (7)]"/>
  </connection>
  <connection id="28" xr16:uid="{5A9F7B3E-89D6-418A-A301-06E9E34B77AD}" keepAlive="1" name="Consulta - ORC - 004 - PORTAS (8)" description="Conexão com a consulta 'ORC - 004 - PORTAS (8)' na pasta de trabalho." type="5" refreshedVersion="8" background="1" saveData="1">
    <dbPr connection="Provider=Microsoft.Mashup.OleDb.1;Data Source=$Workbook$;Location=&quot;ORC - 004 - PORTAS (8)&quot;;Extended Properties=&quot;&quot;" command="SELECT * FROM [ORC - 004 - PORTAS (8)]"/>
  </connection>
  <connection id="29" xr16:uid="{F7C1895B-2CAE-4864-BB71-7BE6EECCB40A}" keepAlive="1" name="Consulta - ORC - 004 - PORTAS (9)" description="Conexão com a consulta 'ORC - 004 - PORTAS (9)' na pasta de trabalho." type="5" refreshedVersion="8" background="1" saveData="1">
    <dbPr connection="Provider=Microsoft.Mashup.OleDb.1;Data Source=$Workbook$;Location=&quot;ORC - 004 - PORTAS (9)&quot;;Extended Properties=&quot;&quot;" command="SELECT * FROM [ORC - 004 - PORTAS (9)]"/>
  </connection>
  <connection id="30" xr16:uid="{1A856624-A583-4C99-B1BF-88C5EAFE3A3A}" keepAlive="1" name="Consulta - ORC - 005 - PISO C 60X60 GERAL" description="Conexão com a consulta 'ORC - 005 - PISO C 60X60 GERAL' na pasta de trabalho." type="5" refreshedVersion="8" background="1" saveData="1">
    <dbPr connection="Provider=Microsoft.Mashup.OleDb.1;Data Source=$Workbook$;Location=&quot;ORC - 005 - PISO C 60X60 GERAL&quot;;Extended Properties=&quot;&quot;" command="SELECT * FROM [ORC - 005 - PISO C 60X60 GERAL]"/>
  </connection>
  <connection id="31" xr16:uid="{124B0BE0-8C6C-4C33-A452-B9F74DEF67B2}" keepAlive="1" name="Consulta - ORC - 005 - PISO C 60X60 GERAL (2)" description="Conexão com a consulta 'ORC - 005 - PISO C 60X60 GERAL (2)' na pasta de trabalho." type="5" refreshedVersion="8" background="1" saveData="1">
    <dbPr connection="Provider=Microsoft.Mashup.OleDb.1;Data Source=$Workbook$;Location=&quot;ORC - 005 - PISO C 60X60 GERAL (2)&quot;;Extended Properties=&quot;&quot;" command="SELECT * FROM [ORC - 005 - PISO C 60X60 GERAL (2)]"/>
  </connection>
  <connection id="32" xr16:uid="{808227DC-2F38-4D96-A080-244AECAD018D}" keepAlive="1" name="Consulta - ORC - 006 - ACESSÓRIOS ESPECIAIS" description="Conexão com a consulta 'ORC - 006 - ACESSÓRIOS ESPECIAIS' na pasta de trabalho." type="5" refreshedVersion="0" background="1">
    <dbPr connection="Provider=Microsoft.Mashup.OleDb.1;Data Source=$Workbook$;Location=&quot;ORC - 006 - ACESSÓRIOS ESPECIAIS&quot;;Extended Properties=&quot;&quot;" command="SELECT * FROM [ORC - 006 - ACESSÓRIOS ESPECIAIS]"/>
  </connection>
  <connection id="33" xr16:uid="{F4944882-2195-40BB-8E52-39A509ACE2C7}" keepAlive="1" name="Consulta - ORC - 006 - ACESSÓRIOS ESPECIAIS (2)" description="Conexão com a consulta 'ORC - 006 - ACESSÓRIOS ESPECIAIS (2)' na pasta de trabalho." type="5" refreshedVersion="8" background="1" saveData="1">
    <dbPr connection="Provider=Microsoft.Mashup.OleDb.1;Data Source=$Workbook$;Location=&quot;ORC - 006 - ACESSÓRIOS ESPECIAIS (2)&quot;;Extended Properties=&quot;&quot;" command="SELECT * FROM [ORC - 006 - ACESSÓRIOS ESPECIAIS (2)]"/>
  </connection>
  <connection id="34" xr16:uid="{E5B9D08A-A321-48D5-9297-022AD456FF5B}" keepAlive="1" name="Consulta - ORC - 006 - TABELA DE BANCADA" description="Conexão com a consulta 'ORC - 006 - TABELA DE BANCADA' na pasta de trabalho." type="5" refreshedVersion="8" background="1" saveData="1">
    <dbPr connection="Provider=Microsoft.Mashup.OleDb.1;Data Source=$Workbook$;Location=&quot;ORC - 006 - TABELA DE BANCADA&quot;;Extended Properties=&quot;&quot;" command="SELECT * FROM [ORC - 006 - TABELA DE BANCADA]"/>
  </connection>
  <connection id="35" xr16:uid="{CFC0B048-0107-4FDE-BC45-A1AD4CB421AD}" keepAlive="1" name="Consulta - ORC - 006 - TABELA DE LOUÇAS" description="Conexão com a consulta 'ORC - 006 - TABELA DE LOUÇAS' na pasta de trabalho." type="5" refreshedVersion="8" background="1" saveData="1">
    <dbPr connection="Provider=Microsoft.Mashup.OleDb.1;Data Source=$Workbook$;Location=&quot;ORC - 006 - TABELA DE LOUÇAS&quot;;Extended Properties=&quot;&quot;" command="SELECT * FROM [ORC - 006 - TABELA DE LOUÇAS]"/>
  </connection>
  <connection id="36" xr16:uid="{BB1A13AA-A6F3-45FC-9F38-9E5A484BF2BD}" keepAlive="1" name="Consulta - ORC - 007 PISO URBANIZAÇÃO" description="Conexão com a consulta 'ORC - 007 PISO URBANIZAÇÃO' na pasta de trabalho." type="5" refreshedVersion="8" background="1" saveData="1">
    <dbPr connection="Provider=Microsoft.Mashup.OleDb.1;Data Source=$Workbook$;Location=&quot;ORC - 007 PISO URBANIZAÇÃO&quot;;Extended Properties=&quot;&quot;" command="SELECT * FROM [ORC - 007 PISO URBANIZAÇÃO]"/>
  </connection>
  <connection id="37" xr16:uid="{7755435D-B4F2-4CBA-95B9-D8FE06A6707C}" keepAlive="1" name="Consulta - ORC - 008 - PINTURA ACRÍLICA EM TETO" description="Conexão com a consulta 'ORC - 008 - PINTURA ACRÍLICA EM TETO' na pasta de trabalho." type="5" refreshedVersion="8" background="1" saveData="1">
    <dbPr connection="Provider=Microsoft.Mashup.OleDb.1;Data Source=$Workbook$;Location=&quot;ORC - 008 - PINTURA ACRÍLICA EM TETO&quot;;Extended Properties=&quot;&quot;" command="SELECT * FROM [ORC - 008 - PINTURA ACRÍLICA EM TETO]"/>
  </connection>
  <connection id="38" xr16:uid="{53ABD962-B67D-4D09-A408-9EE5E5B1AC58}" keepAlive="1" name="Consulta - ORC - 008 - PINTURA ACRÍLICA EM TETO (2)" description="Conexão com a consulta 'ORC - 008 - PINTURA ACRÍLICA EM TETO (2)' na pasta de trabalho." type="5" refreshedVersion="8" background="1" saveData="1">
    <dbPr connection="Provider=Microsoft.Mashup.OleDb.1;Data Source=$Workbook$;Location=&quot;ORC - 008 - PINTURA ACRÍLICA EM TETO (2)&quot;;Extended Properties=&quot;&quot;" command="SELECT * FROM [ORC - 008 - PINTURA ACRÍLICA EM TETO (2)]"/>
  </connection>
  <connection id="39" xr16:uid="{2CE61C4A-A8E2-4759-A9E4-3E4713272AAA}" keepAlive="1" name="Consulta - ORC - 008 - PINTURA ACRÍLICA INTERNA EM PAREDES" description="Conexão com a consulta 'ORC - 008 - PINTURA ACRÍLICA INTERNA EM PAREDES' na pasta de trabalho." type="5" refreshedVersion="8" background="1" saveData="1">
    <dbPr connection="Provider=Microsoft.Mashup.OleDb.1;Data Source=$Workbook$;Location=&quot;ORC - 008 - PINTURA ACRÍLICA INTERNA EM PAREDES&quot;;Extended Properties=&quot;&quot;" command="SELECT * FROM [ORC - 008 - PINTURA ACRÍLICA INTERNA EM PAREDES]"/>
  </connection>
  <connection id="40" xr16:uid="{1C5A193A-40F7-49FA-B3C2-D16125D03690}" keepAlive="1" name="Consulta - ORC - 008 - PINTURA ACRÍLICA INTERNA EM PAREDES (2)" description="Conexão com a consulta 'ORC - 008 - PINTURA ACRÍLICA INTERNA EM PAREDES (2)' na pasta de trabalho." type="5" refreshedVersion="8" background="1" saveData="1">
    <dbPr connection="Provider=Microsoft.Mashup.OleDb.1;Data Source=$Workbook$;Location=&quot;ORC - 008 - PINTURA ACRÍLICA INTERNA EM PAREDES (2)&quot;;Extended Properties=&quot;&quot;" command="SELECT * FROM [ORC - 008 - PINTURA ACRÍLICA INTERNA EM PAREDES (2)]"/>
  </connection>
  <connection id="41" xr16:uid="{E1DBF021-E7BA-416E-B9A7-E6276ACE6130}" keepAlive="1" name="Consulta - ORC - 008 - PINTURA ACRÍLICA INTERNA EM PAREDES (3)" description="Conexão com a consulta 'ORC - 008 - PINTURA ACRÍLICA INTERNA EM PAREDES (3)' na pasta de trabalho." type="5" refreshedVersion="8" background="1" saveData="1">
    <dbPr connection="Provider=Microsoft.Mashup.OleDb.1;Data Source=$Workbook$;Location=&quot;ORC - 008 - PINTURA ACRÍLICA INTERNA EM PAREDES (3)&quot;;Extended Properties=&quot;&quot;" command="SELECT * FROM [ORC - 008 - PINTURA ACRÍLICA INTERNA EM PAREDES (3)]"/>
  </connection>
  <connection id="42" xr16:uid="{D59AF0BC-24F1-43BC-A437-FAA9FDB7D38C}" keepAlive="1" name="Consulta - ORC - 008 - PINTURA ACRÍLICA INTERNA EM PAREDES (4)" description="Conexão com a consulta 'ORC - 008 - PINTURA ACRÍLICA INTERNA EM PAREDES (4)' na pasta de trabalho." type="5" refreshedVersion="8" background="1" saveData="1">
    <dbPr connection="Provider=Microsoft.Mashup.OleDb.1;Data Source=$Workbook$;Location=&quot;ORC - 008 - PINTURA ACRÍLICA INTERNA EM PAREDES (4)&quot;;Extended Properties=&quot;&quot;" command="SELECT * FROM [ORC - 008 - PINTURA ACRÍLICA INTERNA EM PAREDES (4)]"/>
  </connection>
  <connection id="43" xr16:uid="{A1E25657-408D-4044-98C1-CE23ED7DA35D}" keepAlive="1" name="Consulta - ORC - 009 - PEITORIL DE GRANITO PARA JANELAS" description="Conexão com a consulta 'ORC - 009 - PEITORIL DE GRANITO PARA JANELAS' na pasta de trabalho." type="5" refreshedVersion="0" background="1">
    <dbPr connection="Provider=Microsoft.Mashup.OleDb.1;Data Source=$Workbook$;Location=&quot;ORC - 009 - PEITORIL DE GRANITO PARA JANELAS&quot;;Extended Properties=&quot;&quot;" command="SELECT * FROM [ORC - 009 - PEITORIL DE GRANITO PARA JANELAS]"/>
  </connection>
  <connection id="44" xr16:uid="{AB6EB502-DB4D-40FE-8098-F4B78010FD52}" keepAlive="1" name="Consulta - ORC - 009 - PEITORIL DE GRANITO PARA JANELAS (2)" description="Conexão com a consulta 'ORC - 009 - PEITORIL DE GRANITO PARA JANELAS (2)' na pasta de trabalho." type="5" refreshedVersion="8" background="1" saveData="1">
    <dbPr connection="Provider=Microsoft.Mashup.OleDb.1;Data Source=$Workbook$;Location=&quot;ORC - 009 - PEITORIL DE GRANITO PARA JANELAS (2)&quot;;Extended Properties=&quot;&quot;" command="SELECT * FROM [ORC - 009 - PEITORIL DE GRANITO PARA JANELAS (2)]"/>
  </connection>
  <connection id="45" xr16:uid="{A10136DE-B698-406D-A57D-51E017020BEB}" keepAlive="1" name="Consulta - ORC - 009 - SOLEIRA" description="Conexão com a consulta 'ORC - 009 - SOLEIRA' na pasta de trabalho." type="5" refreshedVersion="8" background="1" saveData="1">
    <dbPr connection="Provider=Microsoft.Mashup.OleDb.1;Data Source=$Workbook$;Location=&quot;ORC - 009 - SOLEIRA&quot;;Extended Properties=&quot;&quot;" command="SELECT * FROM [ORC - 009 - SOLEIRA]"/>
  </connection>
  <connection id="46" xr16:uid="{ADF8281F-9CD1-4377-A16D-C4EF1021F63D}" keepAlive="1" name="Consulta - TABELA DE PAREDES" description="Conexão com a consulta 'TABELA DE PAREDES' na pasta de trabalho." type="5" refreshedVersion="8" background="1" saveData="1">
    <dbPr connection="Provider=Microsoft.Mashup.OleDb.1;Data Source=$Workbook$;Location=&quot;TABELA DE PAREDES&quot;;Extended Properties=&quot;&quot;" command="SELECT * FROM [TABELA DE PAREDES]"/>
  </connection>
  <connection id="47" xr16:uid="{A635F6CB-E7A5-4719-BC37-9130DFF18089}" keepAlive="1" name="Consulta - TABELA DE PAREDES (2)" description="Conexão com a consulta 'TABELA DE PAREDES (2)' na pasta de trabalho." type="5" refreshedVersion="8" background="1" saveData="1">
    <dbPr connection="Provider=Microsoft.Mashup.OleDb.1;Data Source=$Workbook$;Location=&quot;TABELA DE PAREDES (2)&quot;;Extended Properties=&quot;&quot;" command="SELECT * FROM [TABELA DE PAREDES (2)]"/>
  </connection>
</connections>
</file>

<file path=xl/sharedStrings.xml><?xml version="1.0" encoding="utf-8"?>
<sst xmlns="http://schemas.openxmlformats.org/spreadsheetml/2006/main" count="5291" uniqueCount="1414">
  <si>
    <t>%</t>
  </si>
  <si>
    <t>GOVERNO DO ESTADO DE MATO GROSSO DO SUL</t>
  </si>
  <si>
    <t>Município:</t>
  </si>
  <si>
    <t>Local:</t>
  </si>
  <si>
    <t>SERVIÇOS PRELIMINARES</t>
  </si>
  <si>
    <t>IT EM</t>
  </si>
  <si>
    <t>DESCRIÇÃO  DOS SERVIÇOS</t>
  </si>
  <si>
    <t>MÊS 1</t>
  </si>
  <si>
    <t>T OT AL MENSAL=</t>
  </si>
  <si>
    <t>T OT AL  ACUMULADO=</t>
  </si>
  <si>
    <t>dias</t>
  </si>
  <si>
    <t>2.</t>
  </si>
  <si>
    <t>1.</t>
  </si>
  <si>
    <t>1.1</t>
  </si>
  <si>
    <t>2.1</t>
  </si>
  <si>
    <t>3.</t>
  </si>
  <si>
    <t>3.1</t>
  </si>
  <si>
    <t>TOTAL GERAL=</t>
  </si>
  <si>
    <t>PLANILHA DE ORÇAMENTO</t>
  </si>
  <si>
    <t>CRONOGRAMA FÍSICO FINANCEIRO - DESONERADO</t>
  </si>
  <si>
    <t>VALOR ÍTEM</t>
  </si>
  <si>
    <t>PROPONENTE</t>
  </si>
  <si>
    <t>TIPO DE OBRA:</t>
  </si>
  <si>
    <t>IMPOSTOS:</t>
  </si>
  <si>
    <t>TRIBUTOS:</t>
  </si>
  <si>
    <t>ISS BRUTO:</t>
  </si>
  <si>
    <t>INCIDENCIA SOBRE MO:</t>
  </si>
  <si>
    <t>TOTAL TRIBUSTOS:</t>
  </si>
  <si>
    <t>ADOTADO</t>
  </si>
  <si>
    <t>BDI DESONERADO ADOTADO</t>
  </si>
  <si>
    <t>CPRB</t>
  </si>
  <si>
    <t>% ACUMULADA</t>
  </si>
  <si>
    <t>4.</t>
  </si>
  <si>
    <t xml:space="preserve">BDI C/DES: </t>
  </si>
  <si>
    <t>COMPOSIÇÃO DE PREÇO</t>
  </si>
  <si>
    <t>CÓDIGO</t>
  </si>
  <si>
    <t>UNIDADE</t>
  </si>
  <si>
    <t>QUANTIDADE</t>
  </si>
  <si>
    <t>VALOR UNITÁRIO</t>
  </si>
  <si>
    <t>VALOR TOTAL</t>
  </si>
  <si>
    <t>ITEM</t>
  </si>
  <si>
    <t>C/DESONERAÇÃO</t>
  </si>
  <si>
    <t>M2</t>
  </si>
  <si>
    <t>DATA ORÇAMENTO:</t>
  </si>
  <si>
    <t>RESPONSÁVEL ORÇAMENTO</t>
  </si>
  <si>
    <t>MÊS 2</t>
  </si>
  <si>
    <t>MÊS 3</t>
  </si>
  <si>
    <t>REFERENCIAL</t>
  </si>
  <si>
    <t>DESCRIÇÃO</t>
  </si>
  <si>
    <t>SERVIÇO</t>
  </si>
  <si>
    <t>SINAPI</t>
  </si>
  <si>
    <t>AGESUL</t>
  </si>
  <si>
    <t>COMPOSIÇÃO</t>
  </si>
  <si>
    <t>5.</t>
  </si>
  <si>
    <t>5.1</t>
  </si>
  <si>
    <t>5.2</t>
  </si>
  <si>
    <t>7.</t>
  </si>
  <si>
    <t>7.1</t>
  </si>
  <si>
    <t>7.2</t>
  </si>
  <si>
    <t>8.</t>
  </si>
  <si>
    <t>8.1</t>
  </si>
  <si>
    <t>8.2</t>
  </si>
  <si>
    <t>MÊS 4</t>
  </si>
  <si>
    <t>OBJETO:</t>
  </si>
  <si>
    <t>MUNÍCIPIO:</t>
  </si>
  <si>
    <t>LOCAL:</t>
  </si>
  <si>
    <t>SIST./REF.:</t>
  </si>
  <si>
    <t>ENCARGOS.:</t>
  </si>
  <si>
    <t>PRAZO EXEC.:</t>
  </si>
  <si>
    <t>CREA/CAU:</t>
  </si>
  <si>
    <t>DADOS DA OBRA</t>
  </si>
  <si>
    <t>PREFEITURA:</t>
  </si>
  <si>
    <t>PREFEITURA MUNICIPAL DE NOVA ALVORADA DO SUL</t>
  </si>
  <si>
    <t>DADOS DO EMPREEDIMENTO E OBRA</t>
  </si>
  <si>
    <t>DESCRIÇÃO DA OBRA:</t>
  </si>
  <si>
    <t>ENCARGOS:</t>
  </si>
  <si>
    <t>BDI</t>
  </si>
  <si>
    <t>28,82%</t>
  </si>
  <si>
    <t>RESPONSÁVEL PELA OBRA</t>
  </si>
  <si>
    <t>NOME:</t>
  </si>
  <si>
    <t>PROFISSÃO:</t>
  </si>
  <si>
    <t>ENGENHEIRO CIVIL</t>
  </si>
  <si>
    <t>DATA DO PREENCHIMENTO:</t>
  </si>
  <si>
    <t xml:space="preserve">RESPONSÁVEL PELO TOMADOR </t>
  </si>
  <si>
    <t>CARGO:</t>
  </si>
  <si>
    <t>PREFEITO MUNICIPAL</t>
  </si>
  <si>
    <t>PREFEITURA MUNICIPAL DE ANASTÁCIO</t>
  </si>
  <si>
    <t>NILDO ALVES ALBRES</t>
  </si>
  <si>
    <t>PREFEITURA MUNICIPAL DE BANDEIRANTES</t>
  </si>
  <si>
    <t>PREFEITURA MUNICIPAL DE BODOQUENA</t>
  </si>
  <si>
    <t>KAZUTO HORII</t>
  </si>
  <si>
    <t>PREFEITURA MUNICIPAL DE ELDORADO</t>
  </si>
  <si>
    <t>AGUINALDO DOS SANTOS</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</si>
  <si>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</si>
  <si>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</si>
  <si>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</si>
  <si>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</si>
  <si>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</si>
  <si>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</si>
  <si>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</si>
  <si>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</si>
  <si>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</si>
  <si>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</si>
  <si>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</si>
  <si>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</si>
  <si>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</si>
  <si>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</si>
  <si>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</si>
  <si>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</si>
  <si>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</si>
  <si>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___________________________                                                                                                                                   Fábio Marques Ribeiro                                                                                
CREA - 15276 D / MS</t>
  </si>
  <si>
    <t xml:space="preserve">___________________________                                                                                                                                   Fábio Marques Ribeiro                                                                                
CREA - 15276 D / MS  </t>
  </si>
  <si>
    <t>UN</t>
  </si>
  <si>
    <t>VEDAÇÃO</t>
  </si>
  <si>
    <t>PAREDES</t>
  </si>
  <si>
    <t>VERGA/CONTRAVERGA</t>
  </si>
  <si>
    <t>COBERTURA</t>
  </si>
  <si>
    <t>PISO</t>
  </si>
  <si>
    <t>6.</t>
  </si>
  <si>
    <t>REVESTIMENTO DE PAREDES E TETOS</t>
  </si>
  <si>
    <t>6.1</t>
  </si>
  <si>
    <t>6.2</t>
  </si>
  <si>
    <t>PEDRAS</t>
  </si>
  <si>
    <t>REVESTIMENTO DE TETO</t>
  </si>
  <si>
    <t>ESQUADRIAS, FERRAGENS E VIDROS</t>
  </si>
  <si>
    <t>JANELAS</t>
  </si>
  <si>
    <t>7.1.1</t>
  </si>
  <si>
    <t>7.1.2</t>
  </si>
  <si>
    <t>PORTAS</t>
  </si>
  <si>
    <t>7.2.1</t>
  </si>
  <si>
    <t>7.2.2</t>
  </si>
  <si>
    <t>INSTALAÇÕES HIDRÁULICAS/SANITÁRIAS/ÁGUAS PLUVIAIS</t>
  </si>
  <si>
    <t>9.</t>
  </si>
  <si>
    <t>LOUÇAS, METAIS E ACESSÓRIOS</t>
  </si>
  <si>
    <t>9.1</t>
  </si>
  <si>
    <t>ACESSIBILIDADE</t>
  </si>
  <si>
    <t>10.</t>
  </si>
  <si>
    <t>11.</t>
  </si>
  <si>
    <t>INSTALAÇÕES ELETRICAS E AR CONDICIONADO</t>
  </si>
  <si>
    <t>M</t>
  </si>
  <si>
    <t>12.</t>
  </si>
  <si>
    <t>TELEFONIA E LÓGICA</t>
  </si>
  <si>
    <t>PREVENÇÃO DE COMBATE A INCÊNDIO E PÂNICO</t>
  </si>
  <si>
    <t>13.</t>
  </si>
  <si>
    <t>14.</t>
  </si>
  <si>
    <t>INSTALAÇÃO PLACA DE SINALIZACAO DE SEGURANCA CONTRA INCENDIO, FOTOLUMINESCENTE, RETANGULAR, *20 X 40* CM.</t>
  </si>
  <si>
    <t>URBANIZAÇÃO</t>
  </si>
  <si>
    <t>SERVIÇOS COMPLEMENTARES</t>
  </si>
  <si>
    <t>PINTURA</t>
  </si>
  <si>
    <t>CONTRAPISO</t>
  </si>
  <si>
    <t>REVESTIMENTO CERÂMICO</t>
  </si>
  <si>
    <t>8.2.1</t>
  </si>
  <si>
    <t>8.2.3</t>
  </si>
  <si>
    <t>ESQUADRIAS METÁLICAS E MADEIRA</t>
  </si>
  <si>
    <t>PAREDES INTERNAS</t>
  </si>
  <si>
    <t>PAREDES EXTERNAS</t>
  </si>
  <si>
    <t>TETO</t>
  </si>
  <si>
    <t>BANCADAS</t>
  </si>
  <si>
    <t xml:space="preserve">LIMPEZA FINAL </t>
  </si>
  <si>
    <t xml:space="preserve">ADMINISTRAÇÃO LOCAL </t>
  </si>
  <si>
    <t>NELSON CINTRA RIBEIRO</t>
  </si>
  <si>
    <t>8.1.1</t>
  </si>
  <si>
    <t>8.1.2</t>
  </si>
  <si>
    <t>8.2.4</t>
  </si>
  <si>
    <t>10.1</t>
  </si>
  <si>
    <t>10.3</t>
  </si>
  <si>
    <t>11.1</t>
  </si>
  <si>
    <t>12.1</t>
  </si>
  <si>
    <t>13.1.1</t>
  </si>
  <si>
    <t>13.1.2</t>
  </si>
  <si>
    <t>15.</t>
  </si>
  <si>
    <t>15.1</t>
  </si>
  <si>
    <t>15.2</t>
  </si>
  <si>
    <t>16.</t>
  </si>
  <si>
    <t>16.1</t>
  </si>
  <si>
    <t>16.2</t>
  </si>
  <si>
    <t>17.</t>
  </si>
  <si>
    <t>17.1</t>
  </si>
  <si>
    <t>17.1.1</t>
  </si>
  <si>
    <t>17.2</t>
  </si>
  <si>
    <t>17.2.1</t>
  </si>
  <si>
    <t>17.2.2</t>
  </si>
  <si>
    <t>17.2.3</t>
  </si>
  <si>
    <t>18.</t>
  </si>
  <si>
    <t>20.</t>
  </si>
  <si>
    <t>21.</t>
  </si>
  <si>
    <t>CJ</t>
  </si>
  <si>
    <t>KG</t>
  </si>
  <si>
    <t>9.2</t>
  </si>
  <si>
    <t>14.1</t>
  </si>
  <si>
    <t>COTAÇÕES</t>
  </si>
  <si>
    <t>EMPRESAS</t>
  </si>
  <si>
    <t>CNPJ</t>
  </si>
  <si>
    <t>NOME</t>
  </si>
  <si>
    <t>FONE</t>
  </si>
  <si>
    <t>CONTATO</t>
  </si>
  <si>
    <t>C01</t>
  </si>
  <si>
    <t>SITE</t>
  </si>
  <si>
    <t>C02</t>
  </si>
  <si>
    <t>C03</t>
  </si>
  <si>
    <t>DATA COTAÇÃO</t>
  </si>
  <si>
    <t>MEDIANA</t>
  </si>
  <si>
    <t>001</t>
  </si>
  <si>
    <t>UND</t>
  </si>
  <si>
    <t>EMPRESA</t>
  </si>
  <si>
    <t>NOME DA EMPRESA</t>
  </si>
  <si>
    <t>002</t>
  </si>
  <si>
    <t>SHOPTIME</t>
  </si>
  <si>
    <t>003</t>
  </si>
  <si>
    <t>004</t>
  </si>
  <si>
    <t>005</t>
  </si>
  <si>
    <t>C04</t>
  </si>
  <si>
    <t>C05</t>
  </si>
  <si>
    <t>C06</t>
  </si>
  <si>
    <t>C07</t>
  </si>
  <si>
    <t xml:space="preserve">MEMÓRIA DE CALCULO </t>
  </si>
  <si>
    <t>Objeto:</t>
  </si>
  <si>
    <t>OBS</t>
  </si>
  <si>
    <t>LARGURA</t>
  </si>
  <si>
    <t>ALTURA</t>
  </si>
  <si>
    <t>ÁREA</t>
  </si>
  <si>
    <t>FÓRMULA</t>
  </si>
  <si>
    <t>TOTAL</t>
  </si>
  <si>
    <t>EXTENSÃO</t>
  </si>
  <si>
    <t>EXTENSÃO X ALTURA</t>
  </si>
  <si>
    <t>EXTENSÃO X LARGURA</t>
  </si>
  <si>
    <t>COMPRIMENTO</t>
  </si>
  <si>
    <t>COMPRIMENTO  X LARGURA</t>
  </si>
  <si>
    <t>ESPESSURA</t>
  </si>
  <si>
    <t>VOLUME</t>
  </si>
  <si>
    <t>PESO DO AÇO</t>
  </si>
  <si>
    <t xml:space="preserve">ÁREA </t>
  </si>
  <si>
    <t xml:space="preserve">METRO </t>
  </si>
  <si>
    <t>CÓD.</t>
  </si>
  <si>
    <t>(COMPRIMENTO) + (COMPRIMENTO / 2,5)</t>
  </si>
  <si>
    <t>COMPRIMENTO CONTRAVERGA</t>
  </si>
  <si>
    <t>FOI CONSIDERADO A MESMA QUANTIDADE DA VERGA PARA VÃOS COM ATÉ DE 1,5</t>
  </si>
  <si>
    <t>ÁREA TELHADO</t>
  </si>
  <si>
    <t>FOI CONSIDERADO A MESMA QUANTIDADE DA ÁREA DE EMBOÇO</t>
  </si>
  <si>
    <t>ÁREA ESQUADRIAS</t>
  </si>
  <si>
    <t>(COMPRIMENTO)</t>
  </si>
  <si>
    <t>PERÍMETRO</t>
  </si>
  <si>
    <t>ÁREA TOTAL</t>
  </si>
  <si>
    <t>CÓD</t>
  </si>
  <si>
    <t>QTDE</t>
  </si>
  <si>
    <t>MESES</t>
  </si>
  <si>
    <t xml:space="preserve">HORAS </t>
  </si>
  <si>
    <t xml:space="preserve">QTDE </t>
  </si>
  <si>
    <t>SEMANAS</t>
  </si>
  <si>
    <t>MESES X HORAS X QTDE X SEAMANAS</t>
  </si>
  <si>
    <t>PAREDE</t>
  </si>
  <si>
    <t>TABELA DE AMBIENTES</t>
  </si>
  <si>
    <t>DADOS DO PROJETO</t>
  </si>
  <si>
    <t>CÓD ENG</t>
  </si>
  <si>
    <t>TABELA DE ESQUADRIAS</t>
  </si>
  <si>
    <t>LEGENDA</t>
  </si>
  <si>
    <t>TABELA GERAL DE ÁREAS DE PISO</t>
  </si>
  <si>
    <t>VERIFICAR EM TABELA GERAL DE PISO</t>
  </si>
  <si>
    <t>6.3</t>
  </si>
  <si>
    <t>ALTURA (M)</t>
  </si>
  <si>
    <t>ÁREA TETO</t>
  </si>
  <si>
    <t>COMPRIMENTO SOLEIRA</t>
  </si>
  <si>
    <t>LARGURA (M)</t>
  </si>
  <si>
    <t>AMBIENTES</t>
  </si>
  <si>
    <t>5.2.1</t>
  </si>
  <si>
    <t>FORRO</t>
  </si>
  <si>
    <t>Total geral</t>
  </si>
  <si>
    <t>VERGA</t>
  </si>
  <si>
    <t>P1</t>
  </si>
  <si>
    <t>P2</t>
  </si>
  <si>
    <t>P3</t>
  </si>
  <si>
    <t>P4</t>
  </si>
  <si>
    <t>P5</t>
  </si>
  <si>
    <t>P6</t>
  </si>
  <si>
    <t>P7</t>
  </si>
  <si>
    <t>VERGA/ CONTRAVERGA</t>
  </si>
  <si>
    <t>J2</t>
  </si>
  <si>
    <t>J1</t>
  </si>
  <si>
    <t xml:space="preserve">ÁREA AZULEJO </t>
  </si>
  <si>
    <t>RODAPÉ</t>
  </si>
  <si>
    <t>BANCO DE DADOS ENGELUGA ENGENHARIA</t>
  </si>
  <si>
    <t>VÃO</t>
  </si>
  <si>
    <t>P8</t>
  </si>
  <si>
    <t>FORAM CONSIDERADAS AS DIMENSÕES PADRÃO DO GOVERNO FEDERAL</t>
  </si>
  <si>
    <t>C08</t>
  </si>
  <si>
    <t>C09</t>
  </si>
  <si>
    <t>C10</t>
  </si>
  <si>
    <t>C11</t>
  </si>
  <si>
    <t>C12</t>
  </si>
  <si>
    <t>VARANDA VIDROS</t>
  </si>
  <si>
    <t>(67) 3380-6060</t>
  </si>
  <si>
    <t>13.394.926/0001-50</t>
  </si>
  <si>
    <t>REVESTIMENTO</t>
  </si>
  <si>
    <t>( PERÍMETRO * ALTURA ) - ÁREA ABERTURA</t>
  </si>
  <si>
    <t>PEDRAS, BANCADAS E DIVISÓRIAS</t>
  </si>
  <si>
    <t>13.1.3</t>
  </si>
  <si>
    <t>13.1.4</t>
  </si>
  <si>
    <t>19.</t>
  </si>
  <si>
    <t>9.1.1</t>
  </si>
  <si>
    <t>9.1.2</t>
  </si>
  <si>
    <t>VERIFICAR TABELA DE QUANTIDADES EM PROJETO DE INSTALAÇÕES ELÉTRICAS</t>
  </si>
  <si>
    <t xml:space="preserve">CAIXA DE PASSAGEM PARA AR CONDICIONADO SPLIT </t>
  </si>
  <si>
    <t>MÊS 5</t>
  </si>
  <si>
    <t>MÊS 6</t>
  </si>
  <si>
    <t>MÊS 7</t>
  </si>
  <si>
    <t>MÊS 8</t>
  </si>
  <si>
    <t>MÊS 9</t>
  </si>
  <si>
    <t>MÊS 10</t>
  </si>
  <si>
    <t>MÊS 11</t>
  </si>
  <si>
    <t>MÊS 12</t>
  </si>
  <si>
    <t>FORNECIMENTO DE MATERIAIS E EQUIPAMENTOS</t>
  </si>
  <si>
    <t>36.720.042/0001-44</t>
  </si>
  <si>
    <t>KOMPARY</t>
  </si>
  <si>
    <t>RICARDO</t>
  </si>
  <si>
    <t>RAFAEL</t>
  </si>
  <si>
    <t>C13</t>
  </si>
  <si>
    <t>C14</t>
  </si>
  <si>
    <t>C15</t>
  </si>
  <si>
    <t>C16</t>
  </si>
  <si>
    <t>C17</t>
  </si>
  <si>
    <t>C18</t>
  </si>
  <si>
    <t>C19</t>
  </si>
  <si>
    <t>00.776.574/0001-56</t>
  </si>
  <si>
    <t>AMERICANAS</t>
  </si>
  <si>
    <t>C20</t>
  </si>
  <si>
    <t>LEROY MERLIN</t>
  </si>
  <si>
    <t>C21</t>
  </si>
  <si>
    <t>C22</t>
  </si>
  <si>
    <t>C23</t>
  </si>
  <si>
    <t>C24</t>
  </si>
  <si>
    <t>08.999.064/0002-30</t>
  </si>
  <si>
    <t>CONTRAFO</t>
  </si>
  <si>
    <t>(67) 3352-5700</t>
  </si>
  <si>
    <t>HUMBERTO</t>
  </si>
  <si>
    <t>C25</t>
  </si>
  <si>
    <t>C26</t>
  </si>
  <si>
    <t>16.848.927/0001-16</t>
  </si>
  <si>
    <t>MULTILED</t>
  </si>
  <si>
    <t>(67) 3022-1180</t>
  </si>
  <si>
    <t>THIAGO</t>
  </si>
  <si>
    <t>24.105.684/0001-54</t>
  </si>
  <si>
    <t>(67) 99334-8998</t>
  </si>
  <si>
    <t>ERICK</t>
  </si>
  <si>
    <t>C31</t>
  </si>
  <si>
    <t>C32</t>
  </si>
  <si>
    <t>C34</t>
  </si>
  <si>
    <t> 00.776.574/0006-60</t>
  </si>
  <si>
    <t xml:space="preserve"> </t>
  </si>
  <si>
    <t>006</t>
  </si>
  <si>
    <t>007</t>
  </si>
  <si>
    <t>008</t>
  </si>
  <si>
    <t>009</t>
  </si>
  <si>
    <t>010</t>
  </si>
  <si>
    <t>011</t>
  </si>
  <si>
    <t>012</t>
  </si>
  <si>
    <t>013</t>
  </si>
  <si>
    <t>014</t>
  </si>
  <si>
    <t>015</t>
  </si>
  <si>
    <t>016</t>
  </si>
  <si>
    <t xml:space="preserve">APROVAÇÃO DE PROJETO, CONSTRUÇÃO E MONTAGEM DE TRANSFORMADOR DE DISTRIBUIÇÃO, 112,5 KVA, TRIFÁSICO,  380/220 VOLTS </t>
  </si>
  <si>
    <t>017</t>
  </si>
  <si>
    <t>018</t>
  </si>
  <si>
    <t>REGIME PREVIDENCIÁRIO PREVISTO SBC :</t>
  </si>
  <si>
    <t>J3</t>
  </si>
  <si>
    <t>22.034.572/0001-24</t>
  </si>
  <si>
    <t>DELTA COMÉRCIO</t>
  </si>
  <si>
    <t>(67) 3305-0906</t>
  </si>
  <si>
    <t>JOSÉ PAULO PALEARI</t>
  </si>
  <si>
    <t>EDERVAN GUSTAVO SPROTTE</t>
  </si>
  <si>
    <t>PREFEITURA MUNICIPAL DE ÁGUA CLARA</t>
  </si>
  <si>
    <t>PREFEITURA MUNICIPAL DE CAARAPÓ</t>
  </si>
  <si>
    <t>PREFEITURA MUNICIPAL DE JARAGUARI</t>
  </si>
  <si>
    <t>PREFEITURA MUNICIPAL DE JARDIM</t>
  </si>
  <si>
    <t>PREFEITURA MUNICIPAL DE RIBAS DO RIO PARDO</t>
  </si>
  <si>
    <t>PREFEITURA MUNICIPAL DE SELVÍRIA</t>
  </si>
  <si>
    <t>GEROLINA DA SILVA ALVEZ</t>
  </si>
  <si>
    <t>ANDRÉ LUÍS NEZZI DE CARVALHO</t>
  </si>
  <si>
    <t>CLEDIANE ARECO MATZENBACHER</t>
  </si>
  <si>
    <t>JOÃO ALFREDO DANIEZE</t>
  </si>
  <si>
    <t>JOSÉ FERNANDO BARBOSA DOS SANTOS</t>
  </si>
  <si>
    <t>ÁGUA CLARA - MS</t>
  </si>
  <si>
    <t>CAARAPÓ - MS</t>
  </si>
  <si>
    <t>JARAGUARI - MS</t>
  </si>
  <si>
    <t>JARDIM - MS</t>
  </si>
  <si>
    <t>RIBAS DO RIO PARDO - MS</t>
  </si>
  <si>
    <t>SELVÍRIA - MS</t>
  </si>
  <si>
    <t>DEMONSTRAÇÃO DE BDI 1 - DESONERADO - Acórdão 2622/2013</t>
  </si>
  <si>
    <t>CONSTRUÇÃO E REFORMA DE EDIFICIOS</t>
  </si>
  <si>
    <t>1° QUARTIL</t>
  </si>
  <si>
    <t>MÉDIO</t>
  </si>
  <si>
    <t>3° QUARTIL</t>
  </si>
  <si>
    <t>Administração central</t>
  </si>
  <si>
    <t>Seguro e Garantia</t>
  </si>
  <si>
    <t>Risco</t>
  </si>
  <si>
    <t>Despesas Financeiras</t>
  </si>
  <si>
    <t>Lucro</t>
  </si>
  <si>
    <t>DEMONSTRAÇÃO DE BDI 2 - DESONERADO - Acórdão 2622/2013</t>
  </si>
  <si>
    <t>J5</t>
  </si>
  <si>
    <t>J4</t>
  </si>
  <si>
    <t>ÁREA CONSTRUÍDA</t>
  </si>
  <si>
    <t>ACESSÓRIOS</t>
  </si>
  <si>
    <t>CAIXA D'ÁGUA EM POLIETILENO 3000 LITROS, INCLUSO BOIA E ACESSÓRIOS - FORNECIMENTO E INSTALAÇÃO</t>
  </si>
  <si>
    <t xml:space="preserve">FORNECIMENTO E MONTAGEM DA BLINDAGEM RF PARA SALA DE RESSONÂNCIA MAGNÉTICA </t>
  </si>
  <si>
    <t>5.1.1</t>
  </si>
  <si>
    <t>5.1.2</t>
  </si>
  <si>
    <t>9.2.1</t>
  </si>
  <si>
    <t>9.2.2</t>
  </si>
  <si>
    <t>9.2.3</t>
  </si>
  <si>
    <t>9.2.4</t>
  </si>
  <si>
    <t>10.3.4</t>
  </si>
  <si>
    <t>10.3.5</t>
  </si>
  <si>
    <t>14.1.1</t>
  </si>
  <si>
    <t>14.1.2</t>
  </si>
  <si>
    <t>14.1.3</t>
  </si>
  <si>
    <t>ARGAMASSA BARITADA PARA PROTEÇÃO RAGIOLÓGICA, COMPOSIÇÃO: SULFATO DE BÁRIO DE ALTO TEOR, AREIA, LIGAS DE AGREGAÇÃO E OUTROS ELEMENTOS MINERAIS</t>
  </si>
  <si>
    <t xml:space="preserve">VISOR EM CAIXILHO E AÇO BLINDADO INTERNAMENTE COM VIDRO PLUMBÍFERO, NAS DIMENSÕES 70X70CM - FORNECIMENTO </t>
  </si>
  <si>
    <t>PORTA DE ABRIR PARA PROTEÇÃO RADIOLÓGICA NAS DIMENSÕES 90X210CM EM CHAPA DE MADEIRA EM LAMINADO MELAMÍNICO TX BRANCO, BATENTE DE AÇO DE 10CM COM PINTURA ELETROSTÁTICA , INCLUSO FECHADURA PADO, DOBRADIÇA E PROTEÇÃO INTERNA DE 2,0MM PB</t>
  </si>
  <si>
    <t>PORTA DE ABRIR PARA PROTEÇÃO RADIOLÓGICA NAS DIMENSÕES 120X210CM EM CHAPA DE MADEIRA EM LAMINADO MELAMÍNICO TX BRANCO, BATENTE DE AÇO DE 10CM COM PINTURA ELETROSTÁTICA , INCLUSO FECHADURA PADO, DOBRADIÇA E PROTEÇÃO INTERNA DE 2,0MM PB</t>
  </si>
  <si>
    <t>QUADRO ELÉTRICO COM BOTOEIRA E LAMPADAS SINALIZADORAS</t>
  </si>
  <si>
    <t>LETREIRO COM OS DIZERES "CENTRO DE DIAGNÓSTICOS" EM PVC NA COR BRANCA MEDINDO 30CM DE ALTURA INSTALADO EM FACHADA</t>
  </si>
  <si>
    <t>22.</t>
  </si>
  <si>
    <t xml:space="preserve">VISOR EM CAIXILHO E AÇO BLINDADO INTERNAMENTE COM VIDRO PLUMBÍFERO, NAS DIMENSÕES 100X70CM - FORNECIMENTO </t>
  </si>
  <si>
    <t>PROJETO, TESTE DE ESTANQUEIDADE, EXECUÇÃO E FORNECIMENTO DE MATERIAIS DE REDE DE GASES MEDICINAIS EM CENTRO DE DIAGNÓSTICOS</t>
  </si>
  <si>
    <t>26.592.223/0001-89</t>
  </si>
  <si>
    <t>PROJETO X</t>
  </si>
  <si>
    <t>(11) 2636-7132</t>
  </si>
  <si>
    <t>SHIRLEY</t>
  </si>
  <si>
    <t>34.136.566/0001-67</t>
  </si>
  <si>
    <t>SP BLINDAGEM RADIOLÓGICA</t>
  </si>
  <si>
    <t>(11) 98822-1536</t>
  </si>
  <si>
    <t>ALINE MORÃO</t>
  </si>
  <si>
    <t>08.545.823/0001-04</t>
  </si>
  <si>
    <t>ION INDUSTRIAL</t>
  </si>
  <si>
    <t>(11) 993714-0058</t>
  </si>
  <si>
    <t>MEIRY</t>
  </si>
  <si>
    <t>47.960.950/1088-36</t>
  </si>
  <si>
    <t>MAGAZINE LUIZA</t>
  </si>
  <si>
    <t>31.798.742/0001]38</t>
  </si>
  <si>
    <t>ENGEBLIND</t>
  </si>
  <si>
    <t>(11) 98109-6144</t>
  </si>
  <si>
    <t>15.459.431/0001-98</t>
  </si>
  <si>
    <t>SERTÃO</t>
  </si>
  <si>
    <t> 01.438.784/0048-60</t>
  </si>
  <si>
    <t>02.264.256/0001-31</t>
  </si>
  <si>
    <t>ACQUAFORT</t>
  </si>
  <si>
    <t>ELETROLED'S</t>
  </si>
  <si>
    <t>23.429.903/0001-98</t>
  </si>
  <si>
    <t>ILUMINIM</t>
  </si>
  <si>
    <t>SIITE</t>
  </si>
  <si>
    <t>32.372.899/0001-60</t>
  </si>
  <si>
    <t>RC VIDROS</t>
  </si>
  <si>
    <t>(67) 98182-3304</t>
  </si>
  <si>
    <t>14.667.856/0001-20</t>
  </si>
  <si>
    <t>VIDROLINE</t>
  </si>
  <si>
    <t>(67) 3342-3864</t>
  </si>
  <si>
    <t>ADELINO</t>
  </si>
  <si>
    <t>28.235.368/0001-58</t>
  </si>
  <si>
    <t>GAÚCHA CONSTRUÇÕES ELÉTRICAS</t>
  </si>
  <si>
    <t>(67) 9998-6081</t>
  </si>
  <si>
    <t>VALCIR</t>
  </si>
  <si>
    <t>(67) 99224-6122</t>
  </si>
  <si>
    <t>31.390.746/0001-82</t>
  </si>
  <si>
    <t xml:space="preserve">NEXXO </t>
  </si>
  <si>
    <t>(67) 99125-1238</t>
  </si>
  <si>
    <t>EDSON</t>
  </si>
  <si>
    <t>037521060/0001-60</t>
  </si>
  <si>
    <t>LUMISETE</t>
  </si>
  <si>
    <t>(67) 99629-7968</t>
  </si>
  <si>
    <t>ROSANA</t>
  </si>
  <si>
    <t>12.415.640/0001-41</t>
  </si>
  <si>
    <t>JE BLINDAGEM</t>
  </si>
  <si>
    <t>(11) 96410-4087</t>
  </si>
  <si>
    <t>JOSE CARLOS</t>
  </si>
  <si>
    <t>26.782.389/0001-68</t>
  </si>
  <si>
    <t>BLINDAMAIS</t>
  </si>
  <si>
    <t>(21) 98106-8000</t>
  </si>
  <si>
    <t>FRANCISCO</t>
  </si>
  <si>
    <t>29.016.1153/0001-09</t>
  </si>
  <si>
    <t>BG</t>
  </si>
  <si>
    <t>(11) 99401-5081</t>
  </si>
  <si>
    <t>ALEXANDRE</t>
  </si>
  <si>
    <t>LUMINÁRIA LED QUADRADO DE EMBUTIR, 36W 3000K</t>
  </si>
  <si>
    <t xml:space="preserve">LUMINÁRIA LED QUADRADO DE EMBUTIR, 48W 300K - 60X60 </t>
  </si>
  <si>
    <t>PELE DE VIDRO FIXO NAS DIMENSÕES 180X230CM EM ALUMÍNIO/VIDRO - LAMINADO 8MM INCOLOR</t>
  </si>
  <si>
    <t>PELE DE VIDRO FIXO NAS DIMENSÕES 290X230CM EM ALUMÍNIO/VIDRO - LAMINADO 8MM INCOLOR</t>
  </si>
  <si>
    <t>PORTA DE CORRER AUTOMÁTICA, EM VIDRO TEMPERADO INCOLOR 8MM, 4 FOLHAS (2 MOVEIS E DUAS FIXAS), COM BATE FECHA, NAS DIMENSÕES 250X210CM</t>
  </si>
  <si>
    <t>07.327.325/0001-22</t>
  </si>
  <si>
    <t>VIEW TECH</t>
  </si>
  <si>
    <t>VERIFICAR TABELA DE QUANTIDADES EM PRANCHA</t>
  </si>
  <si>
    <t>QUANTIDADE DE AMBIENTES</t>
  </si>
  <si>
    <t>PORTA DE CORRER, EM VIDRO TEMPERADO INCOLOR 8MM, 4 FOLHAS (2 MOVEIS E DUAS FIXAS), COM BATE FECHA, NAS DIMENSÕES 250X210CM - FORNECIMENTO E INSTALAÇÃO</t>
  </si>
  <si>
    <t>PORTA EM ALUMÍNIO DE ABRIR, LISA, 1 FOLHA PARA PINTURA, PADRÃO MÉDIO, COM GUARNIÇÃO, FIXAÇÃO COM PARAFUSOS - FORNECIMENTO E INSTALAÇÃO</t>
  </si>
  <si>
    <t>PISO PORCELANATO 60X60CM</t>
  </si>
  <si>
    <t>PELE DE VIDRO FIXO NAS DIMENSÕES 300x280CM EM ALUMÍNIO/VIDRO
LAMINADO 8MM INCOLOR - FORNECIMENTOE INSTALAÇÃO</t>
  </si>
  <si>
    <t xml:space="preserve">APROVAÇÃO DE PROJETO, CONSTRUÇÃO E MONTAGEM DE TRANSFORMADOR DE DISTRIBUIÇÃO, 500 KVA, TRIFÁSICO,  380/220 VOLTS </t>
  </si>
  <si>
    <t>06.061.572/0001-67</t>
  </si>
  <si>
    <t>PERMUTION</t>
  </si>
  <si>
    <t>(41) 99949-2526</t>
  </si>
  <si>
    <t>LARIANE</t>
  </si>
  <si>
    <t>00.275.763/0001-45</t>
  </si>
  <si>
    <t>MINASMED FILTROS</t>
  </si>
  <si>
    <t>(31) 99841-0918</t>
  </si>
  <si>
    <t>LEONARDO</t>
  </si>
  <si>
    <t>24.139.904/0001-60</t>
  </si>
  <si>
    <t>SICA INOX</t>
  </si>
  <si>
    <t>(41) 99878-6921</t>
  </si>
  <si>
    <t>POLIANE</t>
  </si>
  <si>
    <t>21.202.258/0001-40</t>
  </si>
  <si>
    <t>ZERO 41 LED</t>
  </si>
  <si>
    <t>31.045.804/0001-30</t>
  </si>
  <si>
    <t>ESQUADRIAS SÃO CHINE</t>
  </si>
  <si>
    <t>(67) 99104-8204</t>
  </si>
  <si>
    <t>MARCELO</t>
  </si>
  <si>
    <t>22.162.660/0001-01</t>
  </si>
  <si>
    <t>ESQUADRIAS GUAÇU</t>
  </si>
  <si>
    <t>(67) 3305-3927</t>
  </si>
  <si>
    <t>CAIQUE</t>
  </si>
  <si>
    <t>41.513.712/0001-91</t>
  </si>
  <si>
    <t>KS ESQUADRIAS</t>
  </si>
  <si>
    <t>(67) 3211-1789</t>
  </si>
  <si>
    <t>DANIEL</t>
  </si>
  <si>
    <t>10.618.016/0001-16</t>
  </si>
  <si>
    <t>GERAFORTE</t>
  </si>
  <si>
    <t>(67) 98484-2803</t>
  </si>
  <si>
    <t>DIAGNOSE</t>
  </si>
  <si>
    <t>92.753.268/0001-12</t>
  </si>
  <si>
    <t>STEMAC</t>
  </si>
  <si>
    <t>(51) 99358-8039</t>
  </si>
  <si>
    <t>ELIANE</t>
  </si>
  <si>
    <t>C27</t>
  </si>
  <si>
    <t>55.392.005/0001-07</t>
  </si>
  <si>
    <t>KIMARKI</t>
  </si>
  <si>
    <t>(11) 2914-8388</t>
  </si>
  <si>
    <t>DOUGLAS</t>
  </si>
  <si>
    <t>C28</t>
  </si>
  <si>
    <t>C29</t>
  </si>
  <si>
    <t>C30</t>
  </si>
  <si>
    <t>CAIXA D'ÁGUA EM POLIETILENO 3000 LITROS, INCLUSO BOIA E ACESSÓRIOS</t>
  </si>
  <si>
    <t>BANCADA DE REUSO PARA CAPILARES EM POLIETILENO ROTOMOLDADO COM CUBA COM ESPESSURA DE 5MM E DUAS TORNEIRAS COM MÃO FRANCESA EM ALUMÍNIO</t>
  </si>
  <si>
    <t>FITA DE LED - 18W/M L=5METROS</t>
  </si>
  <si>
    <t>PORTA EM ALUMÍNIO DE ABRIR 1,20X2,10M, 2 FOLHAS PARA PINTURA, PADRÃO MÉDIO, COM GUARNIÇÃO, FIXAÇÃO COM PARAFUSOS  - FORNECIMENTO E INSTALAÇÃO</t>
  </si>
  <si>
    <t xml:space="preserve">APROVAÇÃO DE PROJETO, CONSTRUÇÃO DE CABINE FORNECIMENTO DE MATERIAIS E MONTAGEM DE GERADOR DE DISTRIBUIÇÃO, 400 KVA, TRIFÁSICO,  380/220 VOLTS </t>
  </si>
  <si>
    <t>23.</t>
  </si>
  <si>
    <t>24.</t>
  </si>
  <si>
    <t>25.</t>
  </si>
  <si>
    <t>15.1.1</t>
  </si>
  <si>
    <t>15.2.1</t>
  </si>
  <si>
    <t>EXTINTORES E PLACAS DE SINALIZAÇÃO</t>
  </si>
  <si>
    <t>INSTALAÇÃO PLACA DE SINALIZACAO DE SEGURANCA CONTRA INCENDIO, FOTOLUMINESCENTE, RETANGULAR, *14 X 14* CM.</t>
  </si>
  <si>
    <t>ILUMINAÇÃO DE EMERGENCIA</t>
  </si>
  <si>
    <t>J6</t>
  </si>
  <si>
    <t>VERIFICAR TABELA DE QUANTIDADES EM PROJETO DE PRENÇÃO DE COMBATE A INCENDIO E PANICO</t>
  </si>
  <si>
    <t>85.014.793/0001-50</t>
  </si>
  <si>
    <t>ELETRORASTRO</t>
  </si>
  <si>
    <t>30.594.025/0001-21</t>
  </si>
  <si>
    <t>COMPRA LED</t>
  </si>
  <si>
    <t>07.196.106/0001-51</t>
  </si>
  <si>
    <t>CRISTAL VIDROS</t>
  </si>
  <si>
    <t>(67) 3351-5555</t>
  </si>
  <si>
    <t>ANDRE</t>
  </si>
  <si>
    <t>15.706.824/0001-59</t>
  </si>
  <si>
    <t>GENERAC</t>
  </si>
  <si>
    <t>(67) 99333-2654</t>
  </si>
  <si>
    <t>JOSE LUIZ</t>
  </si>
  <si>
    <t>37.567.864/0001-08</t>
  </si>
  <si>
    <t>(67) 99838-6635</t>
  </si>
  <si>
    <t>EDER</t>
  </si>
  <si>
    <t>C33</t>
  </si>
  <si>
    <t>C35</t>
  </si>
  <si>
    <t>C36</t>
  </si>
  <si>
    <t>C37</t>
  </si>
  <si>
    <t>C38</t>
  </si>
  <si>
    <t>C39</t>
  </si>
  <si>
    <t>C40</t>
  </si>
  <si>
    <t>C41</t>
  </si>
  <si>
    <t>21.642.563/0001-53</t>
  </si>
  <si>
    <t>NELSON VIDROS</t>
  </si>
  <si>
    <t>(67) 3324-8308</t>
  </si>
  <si>
    <t>PAULA</t>
  </si>
  <si>
    <t>19.365.983/0001-98</t>
  </si>
  <si>
    <t>HIDRO ECO BR</t>
  </si>
  <si>
    <t>09.353.055/0001-50</t>
  </si>
  <si>
    <t>TECNO FERRAMENTAS</t>
  </si>
  <si>
    <t>17.155.342/0010-74</t>
  </si>
  <si>
    <t>LOJA ELETRICA LTDA</t>
  </si>
  <si>
    <t>15.333.564/0001-13</t>
  </si>
  <si>
    <t>MABORE</t>
  </si>
  <si>
    <t>CASA DOS PARAFUSOS</t>
  </si>
  <si>
    <t>33.251.614/0001-03</t>
  </si>
  <si>
    <t>ORUBY</t>
  </si>
  <si>
    <t>19.412.512/0001-93</t>
  </si>
  <si>
    <t>03.590.055/0001-97</t>
  </si>
  <si>
    <t>ELETRO CENTER</t>
  </si>
  <si>
    <t>ELETRICA POLO</t>
  </si>
  <si>
    <t>(67) 3348-5811</t>
  </si>
  <si>
    <t>LUIZ</t>
  </si>
  <si>
    <t>05.434.101/0001-94</t>
  </si>
  <si>
    <t>CUSTO UNITÁRIO C/BDI C/ DES</t>
  </si>
  <si>
    <t>CUSTO UNITÁRIO C/BDI S/ DES</t>
  </si>
  <si>
    <t>CUSTO UNITÁRIO C/ DES</t>
  </si>
  <si>
    <t>CUSTO UNITÁRIO S/ DES</t>
  </si>
  <si>
    <t>CUSTO TOTAL C/ BDI C/ DES</t>
  </si>
  <si>
    <t>CUSTO TOTAL C/ BDI S/ DES</t>
  </si>
  <si>
    <t>Gases Medicinais</t>
  </si>
  <si>
    <t>TUBO COBRE RIGIDO CLASSE A 15mm</t>
  </si>
  <si>
    <t>TUBO COBRE RIGIDO CLASSE A 28mm</t>
  </si>
  <si>
    <t xml:space="preserve"> COTOVELO 90 COBRE REF. 607 28mm</t>
  </si>
  <si>
    <t>COTOVELO 90 COBRE REF. 607 15mm</t>
  </si>
  <si>
    <t>BUCHA DE REDUCAO COBRE SEM ANEL 28x15mm</t>
  </si>
  <si>
    <t>VALVULA GLOBO 1"" PARA TUBULACAO COBRE 28mm</t>
  </si>
  <si>
    <t>PAINEL DE ALARME MICROPROCESSADO DE OXIGÊNIO, PROTEC OU SIMILAR</t>
  </si>
  <si>
    <t>PAINEL DE ALARME MICROPROCESSADO DE AR COMPRIMIDO, PROTEC OU SIMILAR</t>
  </si>
  <si>
    <t>PAINEL DE ALARME MICROPROCESSADO DE ÓXIDO NITROSO, PROTEC OU SIMILAR</t>
  </si>
  <si>
    <t>PAINEL DE ALARME MICROPROCESSADO DE VÁCUO, PROTEC OU SIMILAR</t>
  </si>
  <si>
    <t>TE EM COBRE, DN 28MM, SEM ANEL DE SOLDA, INSTALADO EM RAMAL DE DISTRI</t>
  </si>
  <si>
    <t>TE EM COBRE, DN 15 MM, SEM ANEL DE SOLDA, INSTALADO EM RAMAL DE DISTRI</t>
  </si>
  <si>
    <t>CANALETA A CEU ABERTO EM ALVENARIA DE TIJOLO MACICO DE 1/2 VEZ COM LARGURA DE 30CM E PROFUNDIDADE DE 30CM - ANEXO H.S.-087 (A.P.) /M</t>
  </si>
  <si>
    <t>TAMPA PLACA CONCRETO MOLDADA NA OBRA ESPESSURA 10cm</t>
  </si>
  <si>
    <t>CENTRAIS DE GASES E VACUO</t>
  </si>
  <si>
    <t>TESTE DE ESTANQUEIDADE COM LOCALIZAÇÃO DE TAMPONAMENTO DE FUGAS NA REDE DE OXIGENIO, AR MEDICINAL E VÁCUO CLÍNICO. INCLUSO EMISSÃO DE LAUDO E ART.</t>
  </si>
  <si>
    <t>VALVULA REGULADORA PARA OXIGENIO, AR COMPRIMIDO, VACUO</t>
  </si>
  <si>
    <t>CAIXA DE SECCIONAMENTO DE GASES</t>
  </si>
  <si>
    <t>REGUA MEDICINAL</t>
  </si>
  <si>
    <t>PINTURA DE TUBULAÇÃO APARENTE ATÉ 3/4</t>
  </si>
  <si>
    <t>10.2</t>
  </si>
  <si>
    <t>10.3.3</t>
  </si>
  <si>
    <t>____________________________________  
Fábio Marques Ribeiro
CREA - 15276 D / MS</t>
  </si>
  <si>
    <t xml:space="preserve">BDI S/DES: </t>
  </si>
  <si>
    <t>CRONOGRAMA FÍSICO FINANCEIRO - SEM DESONERAÇÃO</t>
  </si>
  <si>
    <t>P9</t>
  </si>
  <si>
    <t>P10</t>
  </si>
  <si>
    <t>WC PCD FEM</t>
  </si>
  <si>
    <t>J7</t>
  </si>
  <si>
    <t>EXTENSÃO * ALTRURA - ESQUADRIA</t>
  </si>
  <si>
    <t>PORTAS - METÁLICAS</t>
  </si>
  <si>
    <t>PORTAS - MADEIRA</t>
  </si>
  <si>
    <t>17.1.2</t>
  </si>
  <si>
    <t>FRONTÃO</t>
  </si>
  <si>
    <t xml:space="preserve">VER TABELA DE BANCADA DE GRANITO </t>
  </si>
  <si>
    <t xml:space="preserve">P/ INSTALAÇÃO DE BANCADA DE GRANITO </t>
  </si>
  <si>
    <t xml:space="preserve">TABELA GERAL BANCADA DE GRANITO </t>
  </si>
  <si>
    <t xml:space="preserve">BDI DIF. S/DES: </t>
  </si>
  <si>
    <t xml:space="preserve">BDI DIF.  C/DES: </t>
  </si>
  <si>
    <t>REFERENCIA</t>
  </si>
  <si>
    <t xml:space="preserve">UNIDADE </t>
  </si>
  <si>
    <t xml:space="preserve">TOTAL:  </t>
  </si>
  <si>
    <t xml:space="preserve">TOTAL: </t>
  </si>
  <si>
    <t>CT01</t>
  </si>
  <si>
    <t xml:space="preserve">LARGURA X ALTURA </t>
  </si>
  <si>
    <t>COD</t>
  </si>
  <si>
    <t>ÁREA DE REVESTIMENTO CERÃMICO</t>
  </si>
  <si>
    <t>WCS PDC</t>
  </si>
  <si>
    <t>13.1</t>
  </si>
  <si>
    <t>13.1.5</t>
  </si>
  <si>
    <t>13.1.6</t>
  </si>
  <si>
    <t>13.1.7</t>
  </si>
  <si>
    <t>13.1.8</t>
  </si>
  <si>
    <t>8.2.2</t>
  </si>
  <si>
    <t>ESTACAS</t>
  </si>
  <si>
    <t>10.1.4</t>
  </si>
  <si>
    <t>HIDRÁULICA</t>
  </si>
  <si>
    <t>SANITÁRIO</t>
  </si>
  <si>
    <t>DEMONSTRAÇÃO DE BDI 1 - SEM DESONERAÇÃO - Acórdão 2622/2013</t>
  </si>
  <si>
    <t>PREFEITURA MUNICIPAL DE IVINHEMA</t>
  </si>
  <si>
    <t>IVINHEMA - MS</t>
  </si>
  <si>
    <t>JULIANO FERRO BARROS DONATO</t>
  </si>
  <si>
    <t>ORC - 001 - TABELA DE AMBIENTES</t>
  </si>
  <si>
    <t>CIRCULAÇÃO</t>
  </si>
  <si>
    <t>WC PCD MASC</t>
  </si>
  <si>
    <t>ORC - 004 - JANELAS</t>
  </si>
  <si>
    <t>ORC - 004 - PORTAS</t>
  </si>
  <si>
    <t>P11</t>
  </si>
  <si>
    <t>VERIFICAR EM TABELA GERAL DE ESQUADRIAS</t>
  </si>
  <si>
    <t>PERÍMETRO * ALTURA - ESQUADRIAS</t>
  </si>
  <si>
    <t>CHECK LIST PARA ORÇAMENTO</t>
  </si>
  <si>
    <t xml:space="preserve">PROJETO: </t>
  </si>
  <si>
    <t>PROJETISTA:</t>
  </si>
  <si>
    <t xml:space="preserve">MUNÍCIPIO: </t>
  </si>
  <si>
    <t>PROGRESSO</t>
  </si>
  <si>
    <t>PLANILHA ORÇAMENTÁRIA</t>
  </si>
  <si>
    <t>Conferir PROCV (SINAPI/AGESUL)</t>
  </si>
  <si>
    <t>Conferir planilha com as composições</t>
  </si>
  <si>
    <t>Conferir planilha com a memória de cálculo</t>
  </si>
  <si>
    <t>Conferir planilha com as cotações</t>
  </si>
  <si>
    <t>Conferir o custo dos serviços referentes ao SBC</t>
  </si>
  <si>
    <t>Conferir cabeçalho (planilha, composição, memorial, cotações bdi e cronograma)</t>
  </si>
  <si>
    <t>Conferir se o nome do objeto está compativel com os projetos</t>
  </si>
  <si>
    <t>Verificar localização da obra e se há necessidade de incluir alojamento e melhorar o canteiro de obras;</t>
  </si>
  <si>
    <t>Verificar formatação de texto e cores</t>
  </si>
  <si>
    <t>Verificar os referencias se estão compativeis com os servicos</t>
  </si>
  <si>
    <t>Revisar somatórias antes de gerar PDF</t>
  </si>
  <si>
    <t>Verificar as unidades dos serviços</t>
  </si>
  <si>
    <t>Verificar a numeração das composições e cotações</t>
  </si>
  <si>
    <t>Verificar a data base do orçamento se está compativel com o cabeçalho</t>
  </si>
  <si>
    <t>Verificar se o BDI está dentro dos quartis estabelecidos pelo tcu</t>
  </si>
  <si>
    <t>Conferir descrição das composições e cotaçao</t>
  </si>
  <si>
    <t>Ocultar coluna "E" codigos ENGELUGA</t>
  </si>
  <si>
    <t>Verificar o prazo do cronograma com o cabeçalho do orçamento</t>
  </si>
  <si>
    <t>Gerar itens de maiores relevancias</t>
  </si>
  <si>
    <t>Gerar quadro resumo</t>
  </si>
  <si>
    <t>Criar pasta licitação</t>
  </si>
  <si>
    <t>PREFEITURA MUNICIPAL DE COXIM</t>
  </si>
  <si>
    <t>EDILSON MAGRO</t>
  </si>
  <si>
    <t>COXIM - MS</t>
  </si>
  <si>
    <t>(JUNHO/2023)</t>
  </si>
  <si>
    <t>1.1.1</t>
  </si>
  <si>
    <t>1.1.2</t>
  </si>
  <si>
    <t>1.1.3</t>
  </si>
  <si>
    <t>1.1.4</t>
  </si>
  <si>
    <t>1.1.5</t>
  </si>
  <si>
    <t>ENCARGOS SOCIAIS DESONERADOS: 85,28%(HORA) 47,23%(MÊS)</t>
  </si>
  <si>
    <t>2.1.1</t>
  </si>
  <si>
    <t>3.1.1</t>
  </si>
  <si>
    <t>ESTRUTURA</t>
  </si>
  <si>
    <t>6.1.1</t>
  </si>
  <si>
    <t>6.1.2</t>
  </si>
  <si>
    <t>TELHAMENTO</t>
  </si>
  <si>
    <t>METAIS</t>
  </si>
  <si>
    <t>6.2.1</t>
  </si>
  <si>
    <t>6.3.1</t>
  </si>
  <si>
    <t>6.3.2</t>
  </si>
  <si>
    <t>11.1.1</t>
  </si>
  <si>
    <t>11.1.2</t>
  </si>
  <si>
    <t>12.1.1</t>
  </si>
  <si>
    <t>12.1.2</t>
  </si>
  <si>
    <t xml:space="preserve">CANTEIRO DE OBRA </t>
  </si>
  <si>
    <t/>
  </si>
  <si>
    <t>1</t>
  </si>
  <si>
    <t>2</t>
  </si>
  <si>
    <t>ORC - 001 - VERGA/CONTRA JANELAS GERAL</t>
  </si>
  <si>
    <t>Descrição</t>
  </si>
  <si>
    <t>Área</t>
  </si>
  <si>
    <t>MURO</t>
  </si>
  <si>
    <t>P12</t>
  </si>
  <si>
    <t>ORC - 001 - VERGA DE PORTAS GERAL</t>
  </si>
  <si>
    <t>6.2.2</t>
  </si>
  <si>
    <t xml:space="preserve">FIBROCIMENTO </t>
  </si>
  <si>
    <t>PAREDE INTERNAS</t>
  </si>
  <si>
    <t>7.3</t>
  </si>
  <si>
    <t>7.3.1</t>
  </si>
  <si>
    <t>PAREDE EXTERNAS</t>
  </si>
  <si>
    <t>ORC - 008 - PINTURA ACRÍLICA INTERNA EM PAREDES</t>
  </si>
  <si>
    <t>PERÍMETRO (M)</t>
  </si>
  <si>
    <t>ÁREA PINTURA (M2)</t>
  </si>
  <si>
    <t>ÁREA DE ABERTURA</t>
  </si>
  <si>
    <t>ÁREA TOTAL (M2)</t>
  </si>
  <si>
    <t>ABERTURA</t>
  </si>
  <si>
    <t>LADOS</t>
  </si>
  <si>
    <t>ORC - 005 - PISO C 60X60 GERAL</t>
  </si>
  <si>
    <t>CIRCULAÇÃO 2</t>
  </si>
  <si>
    <t>JANELA DE VIDRO TEMPERADO DUAS FOLHAS DE CORRER E DUAS FOLHAS FIXAS, INCLUSO TRILHO, FECHADURA E CONTRAFECHADURA, FORNECIMENTO E INSTALAÇÃO.</t>
  </si>
  <si>
    <t>PORTA</t>
  </si>
  <si>
    <t>LOUÇAS</t>
  </si>
  <si>
    <t>11.2</t>
  </si>
  <si>
    <t>11.3</t>
  </si>
  <si>
    <t>11.2.1</t>
  </si>
  <si>
    <t>11.2.2</t>
  </si>
  <si>
    <t>11.2.3</t>
  </si>
  <si>
    <t>11.3.1</t>
  </si>
  <si>
    <t>12.2</t>
  </si>
  <si>
    <t>12.3</t>
  </si>
  <si>
    <t>12.2.1</t>
  </si>
  <si>
    <t>12.2.2</t>
  </si>
  <si>
    <t>12.2.3</t>
  </si>
  <si>
    <t>12.2.4</t>
  </si>
  <si>
    <t>12.2.6</t>
  </si>
  <si>
    <t>12.3.1</t>
  </si>
  <si>
    <t>LAVATÓRIO LOUÇA BRANCA SUSPENSO, 29,5 X 39CM OU EQUIVALENTE, PADRÃO POPULAR, INCLUSO SIFÃO FLEXÍVEL EM PVC, VÁLVULA E ENGATE FLEXÍVEL 30CM EM PLÁSTICO, PADRÃO POPULAR - FORNECIMENTO E INSTALAÇÃO</t>
  </si>
  <si>
    <t>16.1.1</t>
  </si>
  <si>
    <t>16.1.2</t>
  </si>
  <si>
    <t xml:space="preserve">PISO </t>
  </si>
  <si>
    <t>16.2.1</t>
  </si>
  <si>
    <t>16.2.2</t>
  </si>
  <si>
    <t>VEGETAÇÃO</t>
  </si>
  <si>
    <t>VIDRO</t>
  </si>
  <si>
    <t>VERIFICAR TABELA DE QUANTIDADES EM PROJETO DE CABEAMENTO LÓGICO</t>
  </si>
  <si>
    <t>LARGURA X ALTURA X QTDE X 2 LADOS</t>
  </si>
  <si>
    <t>LOCAL</t>
  </si>
  <si>
    <t>LARGURA X QUANTIDADE</t>
  </si>
  <si>
    <t>MÃO FRANCESA</t>
  </si>
  <si>
    <t xml:space="preserve">WC PCD FEM </t>
  </si>
  <si>
    <t>TOTAL DE HORAS</t>
  </si>
  <si>
    <t>15.1.2</t>
  </si>
  <si>
    <t>16.3</t>
  </si>
  <si>
    <t>16.3.1</t>
  </si>
  <si>
    <t>16.4</t>
  </si>
  <si>
    <t>16.4.1</t>
  </si>
  <si>
    <t>16.4.2</t>
  </si>
  <si>
    <t>16.4.3</t>
  </si>
  <si>
    <t>14.1.4</t>
  </si>
  <si>
    <t>14.1.5</t>
  </si>
  <si>
    <t>LETRAÇO</t>
  </si>
  <si>
    <t>ARTE VISUAL</t>
  </si>
  <si>
    <t>INOVA</t>
  </si>
  <si>
    <t>19.469.310/0001-88</t>
  </si>
  <si>
    <t>07.063.962/0001-39</t>
  </si>
  <si>
    <t>42.525.525/0001-90</t>
  </si>
  <si>
    <t>JAIME</t>
  </si>
  <si>
    <t>(67) 3324-3238</t>
  </si>
  <si>
    <t>RAPHAEL</t>
  </si>
  <si>
    <t>(67) 3025-1674</t>
  </si>
  <si>
    <t>(67) 3201-2221</t>
  </si>
  <si>
    <t>CAIXA DE PASSAGEM P/ SPLIT 35X13X7CM DRENO INFERIOR DE PLAST</t>
  </si>
  <si>
    <t>PLUVIAL E DRENO DE AR CONDICIONADO</t>
  </si>
  <si>
    <t>CABOS</t>
  </si>
  <si>
    <t>DISJUNTOR</t>
  </si>
  <si>
    <t>LUMINÁRIA</t>
  </si>
  <si>
    <t>ALIMENTAÇÃO</t>
  </si>
  <si>
    <t>CAIXAS</t>
  </si>
  <si>
    <t>ELETRODUTO</t>
  </si>
  <si>
    <t>4.1</t>
  </si>
  <si>
    <t>4.1.1</t>
  </si>
  <si>
    <t>4.1.2</t>
  </si>
  <si>
    <t>4.2</t>
  </si>
  <si>
    <t>4.2.1</t>
  </si>
  <si>
    <t>4.2.3</t>
  </si>
  <si>
    <t>4.2.4</t>
  </si>
  <si>
    <t>4.2.5</t>
  </si>
  <si>
    <t>5.3</t>
  </si>
  <si>
    <t>5.3.1</t>
  </si>
  <si>
    <t>5.3.2</t>
  </si>
  <si>
    <t>6.1.3</t>
  </si>
  <si>
    <t>6.1.4</t>
  </si>
  <si>
    <t>7.2.3</t>
  </si>
  <si>
    <t>7.2.4</t>
  </si>
  <si>
    <t>7.2.5</t>
  </si>
  <si>
    <t>7.2.6</t>
  </si>
  <si>
    <t>7.2.7</t>
  </si>
  <si>
    <t>9.1.3</t>
  </si>
  <si>
    <t>9.1.4</t>
  </si>
  <si>
    <t>9.1.5</t>
  </si>
  <si>
    <t>9.1.6</t>
  </si>
  <si>
    <t>9.1.7</t>
  </si>
  <si>
    <t>9.1.8</t>
  </si>
  <si>
    <t>9.1.9</t>
  </si>
  <si>
    <t>9.1.10</t>
  </si>
  <si>
    <t>9.1.11</t>
  </si>
  <si>
    <t>9.1.12</t>
  </si>
  <si>
    <t>9.1.13</t>
  </si>
  <si>
    <t>9.1.14</t>
  </si>
  <si>
    <t>9.1.15</t>
  </si>
  <si>
    <t>9.1.16</t>
  </si>
  <si>
    <t>9.1.17</t>
  </si>
  <si>
    <t>9.2.5</t>
  </si>
  <si>
    <t>9.2.6</t>
  </si>
  <si>
    <t>9.2.7</t>
  </si>
  <si>
    <t>9.2.8</t>
  </si>
  <si>
    <t>9.2.9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</si>
  <si>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</si>
  <si>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</si>
  <si>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</si>
  <si>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</si>
  <si>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</si>
  <si>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</si>
  <si>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</si>
  <si>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</si>
  <si>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</si>
  <si>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</si>
  <si>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</si>
  <si>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</si>
  <si>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</si>
  <si>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</si>
  <si>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</si>
  <si>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</si>
  <si>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</si>
  <si>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</si>
  <si>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</si>
  <si>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</si>
  <si>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</si>
  <si>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</si>
  <si>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9.3</t>
  </si>
  <si>
    <t>9.3.1</t>
  </si>
  <si>
    <t>9.3.2</t>
  </si>
  <si>
    <t>9.3.3</t>
  </si>
  <si>
    <t>9.3.4</t>
  </si>
  <si>
    <t>9.3.5</t>
  </si>
  <si>
    <t>9.3.6</t>
  </si>
  <si>
    <t>9.3.7</t>
  </si>
  <si>
    <t>9.3.8</t>
  </si>
  <si>
    <t>12.1.3</t>
  </si>
  <si>
    <t>12.1.4</t>
  </si>
  <si>
    <t>12.3.2</t>
  </si>
  <si>
    <t>12.3.3</t>
  </si>
  <si>
    <t>12.3.4</t>
  </si>
  <si>
    <t>12.3.5</t>
  </si>
  <si>
    <t>12.3.6</t>
  </si>
  <si>
    <t>12.4</t>
  </si>
  <si>
    <t>12.4.1</t>
  </si>
  <si>
    <t>12.5</t>
  </si>
  <si>
    <t>12.5.1</t>
  </si>
  <si>
    <t>12.5.2</t>
  </si>
  <si>
    <t>12.5.7</t>
  </si>
  <si>
    <t>12.6</t>
  </si>
  <si>
    <t>12.6.1</t>
  </si>
  <si>
    <t>12.6.2</t>
  </si>
  <si>
    <t>12.6.3</t>
  </si>
  <si>
    <t>12.7</t>
  </si>
  <si>
    <t>12.7.1</t>
  </si>
  <si>
    <t>12.7.2</t>
  </si>
  <si>
    <t>13.1.9</t>
  </si>
  <si>
    <t>13.1.10</t>
  </si>
  <si>
    <t>13.1.11</t>
  </si>
  <si>
    <t>13.1.12</t>
  </si>
  <si>
    <t>14.2</t>
  </si>
  <si>
    <t>14.2.1</t>
  </si>
  <si>
    <t>15.2.2</t>
  </si>
  <si>
    <t>16.2.3</t>
  </si>
  <si>
    <t>16.3.2</t>
  </si>
  <si>
    <t>20.1</t>
  </si>
  <si>
    <t>20.1.1</t>
  </si>
  <si>
    <t>2.2</t>
  </si>
  <si>
    <t>2.2.1</t>
  </si>
  <si>
    <t>2.2.2</t>
  </si>
  <si>
    <t>2.2.3</t>
  </si>
  <si>
    <t>2.2.4</t>
  </si>
  <si>
    <t>JOELHO 90 PVC RIGIDO ROSCA 3/4""</t>
  </si>
  <si>
    <t>SPOT EMBUTIR RECUADO II 1XDICROICA GU10 B50321BT NEW LINE</t>
  </si>
  <si>
    <t>DISJUNTOR TRIPOLAR 80A CURVA C</t>
  </si>
  <si>
    <t>COZINHA</t>
  </si>
  <si>
    <t>DEP 2</t>
  </si>
  <si>
    <t>ASSISTÊNCIA</t>
  </si>
  <si>
    <t>CIRCULAÇÃO 1</t>
  </si>
  <si>
    <t>CIRCULAÇÃO 3</t>
  </si>
  <si>
    <t>DIRETORIA</t>
  </si>
  <si>
    <t>SALA 01</t>
  </si>
  <si>
    <t>SALA 02</t>
  </si>
  <si>
    <t>COORDENAÇÃO</t>
  </si>
  <si>
    <t>AMBIENTE</t>
  </si>
  <si>
    <t>DEMOLIÇÃO E RETIRADA</t>
  </si>
  <si>
    <t>DEMOLIÇÃO</t>
  </si>
  <si>
    <t xml:space="preserve">RETIRADA </t>
  </si>
  <si>
    <t>2.1.2</t>
  </si>
  <si>
    <t>2.2.5</t>
  </si>
  <si>
    <t>2.2.6</t>
  </si>
  <si>
    <t>2.2.7</t>
  </si>
  <si>
    <t>2.2.8</t>
  </si>
  <si>
    <t>2.2.9</t>
  </si>
  <si>
    <t>2.2.10</t>
  </si>
  <si>
    <t>2.2.11</t>
  </si>
  <si>
    <t>2.2.12</t>
  </si>
  <si>
    <t>REPARO</t>
  </si>
  <si>
    <t>ALVENARIA</t>
  </si>
  <si>
    <t>TRATAMENTO DE TRINCAS E FISSURAS</t>
  </si>
  <si>
    <t>9.1.18</t>
  </si>
  <si>
    <t>9.2.32</t>
  </si>
  <si>
    <t>9.3.9</t>
  </si>
  <si>
    <t>9.3.10</t>
  </si>
  <si>
    <t>DEP. 1</t>
  </si>
  <si>
    <t>SALA DE TREINAMENTO</t>
  </si>
  <si>
    <t>WC PCD MAS</t>
  </si>
  <si>
    <t>TOTAL GERAL</t>
  </si>
  <si>
    <t>TOMADAS, INTERRUPTORES E RELÉ</t>
  </si>
  <si>
    <t>12.3.7</t>
  </si>
  <si>
    <t>12.4.2</t>
  </si>
  <si>
    <t>12.4.3</t>
  </si>
  <si>
    <t>12.4.4</t>
  </si>
  <si>
    <t>12.4.5</t>
  </si>
  <si>
    <t>12.4.6</t>
  </si>
  <si>
    <t>12.3.8</t>
  </si>
  <si>
    <t>POSTE DE JARDIM - AMETISTA 1 GLOBO - P11G/1</t>
  </si>
  <si>
    <t>9.3.11</t>
  </si>
  <si>
    <t>9.3.12</t>
  </si>
  <si>
    <t>9.3.13</t>
  </si>
  <si>
    <t>9.3.14</t>
  </si>
  <si>
    <t>9.3.15</t>
  </si>
  <si>
    <t>9.3.16</t>
  </si>
  <si>
    <t>9.3.17</t>
  </si>
  <si>
    <t>2,10</t>
  </si>
  <si>
    <t>PORTA DE VIDRO, DE CORRER, 4 FOLHAS,  VIDRO TEMPERADO, 10 MM VIDRO TEMPERADO, ESPESSURA DE 10 MM</t>
  </si>
  <si>
    <t>1,05</t>
  </si>
  <si>
    <t>ABERTURA VÃO EM PAREDE</t>
  </si>
  <si>
    <t>4</t>
  </si>
  <si>
    <t>PORTA, ABRIR, 1 FOLHA, MADEIRA</t>
  </si>
  <si>
    <t>PORTA, ABRIR, 1 FOLHA, MADEIRA, PCD</t>
  </si>
  <si>
    <t>0,80</t>
  </si>
  <si>
    <t>PORTA, ABRIR, 1 FOLHA, VIDRO</t>
  </si>
  <si>
    <t>PORTÃO, ABRIR, GRADIL</t>
  </si>
  <si>
    <t>DESCRICAO</t>
  </si>
  <si>
    <t>JANELA DE VIDRO, DE CORRER, 4 FOLHAS,  VIDRO TEMPERADO, ESPESSSURA DE 8 MM</t>
  </si>
  <si>
    <t>J8</t>
  </si>
  <si>
    <t>0,60</t>
  </si>
  <si>
    <t>JANELA DE ALUMÍNIO TIPO MAXIM-AR, 2 FOLHAS, COM VIDROS, BATENTE, ALIZAR E FERRAGENS</t>
  </si>
  <si>
    <t>Total geral: 16</t>
  </si>
  <si>
    <t>28,70</t>
  </si>
  <si>
    <t>2,80</t>
  </si>
  <si>
    <t>Total geral: 18</t>
  </si>
  <si>
    <t>23,03</t>
  </si>
  <si>
    <t>SALA 04 (PAREDE)</t>
  </si>
  <si>
    <t>SALA 04 (JANELA)</t>
  </si>
  <si>
    <t>SALA 03 (JANELA)</t>
  </si>
  <si>
    <t>DEPÓSITO (PORTA)</t>
  </si>
  <si>
    <t>SALA 02 (PORTA)</t>
  </si>
  <si>
    <t>COZINHA (PORTA)</t>
  </si>
  <si>
    <t>CIRCULAÇÃO (PAREDE)</t>
  </si>
  <si>
    <t>CIRCULAÇÃO (PORTA)</t>
  </si>
  <si>
    <t>WC 1 (PAREDE)</t>
  </si>
  <si>
    <t>WC 1 (DEGRAU)</t>
  </si>
  <si>
    <t>SALA 01 (JANELA)</t>
  </si>
  <si>
    <t>SALA 01 (PORTA)</t>
  </si>
  <si>
    <t xml:space="preserve">OITÃO </t>
  </si>
  <si>
    <t>COMP X LARG - ABERTURA X ESP</t>
  </si>
  <si>
    <t>ORC - 001 - PISO DEMOLIR</t>
  </si>
  <si>
    <t>DEMOLIR / REMOVER  CAMADA VEGETAL</t>
  </si>
  <si>
    <t>DEMOLIR CALÇADA</t>
  </si>
  <si>
    <t>DEMOLIR PISO CERÂMICO</t>
  </si>
  <si>
    <t>ORC - 001 - DEMOLIR PISO CERAMICO</t>
  </si>
  <si>
    <t>DEPÓSITO</t>
  </si>
  <si>
    <t>SALA 03</t>
  </si>
  <si>
    <t>VARANDA</t>
  </si>
  <si>
    <t>WC 1</t>
  </si>
  <si>
    <t>WC 3</t>
  </si>
  <si>
    <t xml:space="preserve">COZINHA </t>
  </si>
  <si>
    <t xml:space="preserve">PERÍMETRO X ALTURA - ABERTURA </t>
  </si>
  <si>
    <t>ARQ - JANELAS - REMOÇÃO</t>
  </si>
  <si>
    <t>2,14</t>
  </si>
  <si>
    <t>10</t>
  </si>
  <si>
    <t>JANELA MAXIM-AR, 4 FOLHAS COM VIDROS</t>
  </si>
  <si>
    <t>1,80</t>
  </si>
  <si>
    <t>JANELA MAXIM-AR, 3 FOLHAS COM VIDROS</t>
  </si>
  <si>
    <t>1,60</t>
  </si>
  <si>
    <t>1,40</t>
  </si>
  <si>
    <t>1,20</t>
  </si>
  <si>
    <t>JANELA BASCULANTE, 4 FOLHAS, COM VIDROS</t>
  </si>
  <si>
    <t>3</t>
  </si>
  <si>
    <t>JANELA MAXIM-AR, 2 FOLHAS COM VIDROS</t>
  </si>
  <si>
    <t>0,50</t>
  </si>
  <si>
    <t>JANELA MAXIM-AR, 1 FOLHA COM VIDROS</t>
  </si>
  <si>
    <t>Total geral: 17</t>
  </si>
  <si>
    <t>ARQ - PORTAS DEMOLIR</t>
  </si>
  <si>
    <t>2,16</t>
  </si>
  <si>
    <t>PORTA, ABRIR, 1 FOLHA, VENEZIANA</t>
  </si>
  <si>
    <t>0,70</t>
  </si>
  <si>
    <t>1,90</t>
  </si>
  <si>
    <t>PORTA, ABRIR, 1 FOLHA, VENEZIANA PERFURADA</t>
  </si>
  <si>
    <t>Total geral: 14</t>
  </si>
  <si>
    <t>LARGURA X ALTURA X QUANTIDADE</t>
  </si>
  <si>
    <t>VERIFICAR PRANCHA 03/06</t>
  </si>
  <si>
    <t>COMPRIMENTO X LARGURA</t>
  </si>
  <si>
    <t>TELHA CERÂMICA</t>
  </si>
  <si>
    <t>WC 2</t>
  </si>
  <si>
    <t>SALA (FISSURA ACIMA DA JANELA)</t>
  </si>
  <si>
    <t>COORDENAÇÃO (JANELA)</t>
  </si>
  <si>
    <t>SALA DE TREINAMENTO (JANELA)</t>
  </si>
  <si>
    <t>SALA DE TREINAMENTO (PORTA)</t>
  </si>
  <si>
    <t>DIRETORIA (JANELA)</t>
  </si>
  <si>
    <t>ASSISTÊNCIA (JANELA)</t>
  </si>
  <si>
    <t>COZINHA (PAREDE)</t>
  </si>
  <si>
    <t>CIRCULAÇÃO 2 (PAREDE)</t>
  </si>
  <si>
    <t>WC PCD FEM (PAREDE)</t>
  </si>
  <si>
    <t>CIRCULAÇÃO 2 (PORTA)</t>
  </si>
  <si>
    <t>SALA 02 (JANELA)</t>
  </si>
  <si>
    <t>SALA 02 (PAREDE)</t>
  </si>
  <si>
    <t>PLATIBANDA</t>
  </si>
  <si>
    <t>ÁREA X LADOS</t>
  </si>
  <si>
    <t>CPU 01</t>
  </si>
  <si>
    <t>CPU 02</t>
  </si>
  <si>
    <t>PORTA DE CORRER, EM VIDRO TEMPERADO, ESPESSURA 10MM, 4 FOLHAS, INCLUSIVE ACESSÓRIOS. AF_01/2021 - FORNECIMENTO E INSTALAÇÃO</t>
  </si>
  <si>
    <t>CPU 03</t>
  </si>
  <si>
    <t>KIT DE PORTA DE MADEIRA PCD PARA PINTURA, SEMI-OCA (LEVE OU MÉDIA), PADRÃO MÉDIO, 90X210CM, ESPESSURA DE 3,5CM, ITENS INCLUSOS: DOBRADIÇAS, MONTAGEM E INSTALAÇÃO DO BATENTE, FECHADURA COM EXECUÇÃO DO FURO, PUXADOR DE INOX 40 CM E PROTETOR DE IMPACTO - FORNECIMENTO E INSTALAÇÃO. AF_12/2019</t>
  </si>
  <si>
    <t>CPU 04</t>
  </si>
  <si>
    <t>PORTA DE ABRIR COM MOLA HIDRÁULICA, EM VIDRO TEMPERADO,
ESPESSURA 10MM, 1 FOLHA, INCLUSIVE ACESSÓRIOS. AF_01/2021 ‐
FORNECIMENTO E INSTALAÇÃO</t>
  </si>
  <si>
    <t>1.2</t>
  </si>
  <si>
    <t>1.2.1</t>
  </si>
  <si>
    <t>LIMPEZA</t>
  </si>
  <si>
    <t>11,30</t>
  </si>
  <si>
    <t>7,70</t>
  </si>
  <si>
    <t>11,80</t>
  </si>
  <si>
    <t>14,90</t>
  </si>
  <si>
    <t>7,00</t>
  </si>
  <si>
    <t>6,20</t>
  </si>
  <si>
    <t>12,30</t>
  </si>
  <si>
    <t>20,19</t>
  </si>
  <si>
    <t>13,39</t>
  </si>
  <si>
    <t>31,10</t>
  </si>
  <si>
    <t>PORTA, DE CORRER, 1 FOLHA, MADEIRA</t>
  </si>
  <si>
    <t xml:space="preserve">	PORTA COMPLETA MADEIRA 1 FL.0,80x2,10m-CORRER</t>
  </si>
  <si>
    <t>10.2.1</t>
  </si>
  <si>
    <t>10.2.2</t>
  </si>
  <si>
    <t>CPU 05</t>
  </si>
  <si>
    <t>ÁREA X 0,06M</t>
  </si>
  <si>
    <t>CALÇADA</t>
  </si>
  <si>
    <t>RAMPA</t>
  </si>
  <si>
    <t>15.2.3</t>
  </si>
  <si>
    <t>15.2.4</t>
  </si>
  <si>
    <t>15.2.5</t>
  </si>
  <si>
    <t>SEIXOS ROLADOS DE RIO DECORATIVOS APLICADOS EM PAVIMENTO</t>
  </si>
  <si>
    <t>421,62</t>
  </si>
  <si>
    <t>0,00</t>
  </si>
  <si>
    <t>PAREDES TERREO</t>
  </si>
  <si>
    <t>PILARES</t>
  </si>
  <si>
    <t>PERÍMETRO X ALTURA</t>
  </si>
  <si>
    <t>16.3.3</t>
  </si>
  <si>
    <t xml:space="preserve">	TEXTURA EFEITO CIMENTO QUEIMADO CREMA IBRATIM</t>
  </si>
  <si>
    <t>FACHADA</t>
  </si>
  <si>
    <t>18.1</t>
  </si>
  <si>
    <t>18.1.1</t>
  </si>
  <si>
    <t>18.1.2</t>
  </si>
  <si>
    <t>18.1.3</t>
  </si>
  <si>
    <t>PÓRTICO (PILAR E MARQUISE) E LETREIRO NA FONTE ARIAL, EM ACM, COM ESCRITA "ESCOLA MUNICIPAL USINA DO MIMOSO (POLO)" H=20 CM NA COR CINZA- FORNECIMENTO E INSTALAÇÃO</t>
  </si>
  <si>
    <t>REFORMA DA ESCOLA MUNICIPAL USINA DO MIMOSO (POLO)</t>
  </si>
  <si>
    <t>R. JOSÉ DOS SANTOS - S/N, B. VILA NOVA, RIBAS DO RIO PARDO/MS</t>
  </si>
  <si>
    <t xml:space="preserve">COSME PEREIRA LISBOA CAMPOS </t>
  </si>
  <si>
    <t>62.720 D</t>
  </si>
  <si>
    <t>____________________________________  
COSME PEREIRA LISBOA CAMPOS
CREA - 62.720D / MS</t>
  </si>
  <si>
    <t xml:space="preserve">PORTÃO DE ENTRADA </t>
  </si>
  <si>
    <t>RETIRARA GRADIL</t>
  </si>
  <si>
    <t>SWITCH DLINK DES-1008A 8 Portas 10/100Mbps</t>
  </si>
  <si>
    <t xml:space="preserve">	GUIA DE CABOS PADRAO 19""</t>
  </si>
  <si>
    <t>CABO UTP CAT. 6</t>
  </si>
  <si>
    <t>CABO UTP CATEGORIA 5E</t>
  </si>
  <si>
    <t xml:space="preserve">	TOMADA RJ-45 CAT 5E (MODULO)</t>
  </si>
  <si>
    <t>RACK 16U 19"" x 675mm COM PORTA DE ACRILICO FUME</t>
  </si>
  <si>
    <t>19.1</t>
  </si>
  <si>
    <t>19.1.1</t>
  </si>
  <si>
    <t>19.1.2</t>
  </si>
  <si>
    <t>JOÃO</t>
  </si>
  <si>
    <t>CPU 06</t>
  </si>
  <si>
    <t>CPU 07</t>
  </si>
  <si>
    <t>PEITORIL</t>
  </si>
  <si>
    <t>LARGURA X ALTURA</t>
  </si>
  <si>
    <t>ITENS DE MAIORES RELEVÂNCIA</t>
  </si>
  <si>
    <t xml:space="preserve">COM DESONERAÇÃO </t>
  </si>
  <si>
    <t>QTDE TOTAL</t>
  </si>
  <si>
    <t>QTDE / 2</t>
  </si>
  <si>
    <t>Peso (%)</t>
  </si>
  <si>
    <t>VA TOTAL DA OBRA</t>
  </si>
  <si>
    <t xml:space="preserve">DESCRIÇÃO  </t>
  </si>
  <si>
    <t>% C/ DESONERAÇÃO</t>
  </si>
  <si>
    <t>18.1.4</t>
  </si>
  <si>
    <t xml:space="preserve">RAMPA </t>
  </si>
  <si>
    <t>COMPRIMENTO X ALTURA</t>
  </si>
  <si>
    <t>15.3</t>
  </si>
  <si>
    <t>15.3.1</t>
  </si>
  <si>
    <t>15.3.2</t>
  </si>
  <si>
    <t>15.3.3</t>
  </si>
  <si>
    <t>15.3.4</t>
  </si>
  <si>
    <t>15.3.5</t>
  </si>
  <si>
    <t>15.3.6</t>
  </si>
  <si>
    <t>15.3.7</t>
  </si>
  <si>
    <t>ÁREA DE ALVENARIA X 2 LADOS</t>
  </si>
  <si>
    <t>10.2.3</t>
  </si>
  <si>
    <t>2.1.3</t>
  </si>
  <si>
    <t>CALÇADA DE PASSEIO PÚBLICO</t>
  </si>
  <si>
    <t>5.3.3</t>
  </si>
  <si>
    <t>15.1.3</t>
  </si>
  <si>
    <t>9.1.19</t>
  </si>
  <si>
    <t>9.1.20</t>
  </si>
  <si>
    <t>1.1.6</t>
  </si>
  <si>
    <t xml:space="preserve">ALVENARIA </t>
  </si>
  <si>
    <t>COEFICIENTE DE EPOLAMENTO</t>
  </si>
  <si>
    <t xml:space="preserve">REVESTIMENTO CERÂMICO </t>
  </si>
  <si>
    <t xml:space="preserve">PISO CIMENTADO </t>
  </si>
  <si>
    <t>JANELAS E PORTAS</t>
  </si>
  <si>
    <t>ÁREA / QUANTIDADE</t>
  </si>
  <si>
    <t>FORRO DE MADEIRA</t>
  </si>
  <si>
    <t xml:space="preserve">TELHA </t>
  </si>
  <si>
    <t xml:space="preserve">TESOURAS DE MADEIRA </t>
  </si>
  <si>
    <t xml:space="preserve">TRAMA DE MADEIRA </t>
  </si>
  <si>
    <t>LOUÇAS E ACESSÓRIOS</t>
  </si>
  <si>
    <t>4.3</t>
  </si>
  <si>
    <t>4.3.1</t>
  </si>
  <si>
    <t>4.3.2</t>
  </si>
  <si>
    <t>4.3.3</t>
  </si>
  <si>
    <t>4.3.4</t>
  </si>
  <si>
    <t xml:space="preserve">ESTRUTURA DA PLATIBANDA </t>
  </si>
  <si>
    <t>4.3.5</t>
  </si>
  <si>
    <t>4.3.6</t>
  </si>
  <si>
    <t>VERIFICAR PRANCHA 06/06</t>
  </si>
  <si>
    <t>AGESUL(JUNHO/2023) SINAPI (JUNHO/2023) SBC (JUNHO/2023)</t>
  </si>
  <si>
    <t>TELHAMENTO COM TELHA METÁLICA TERMOACÚSTICA E = 30 MM, COM ATÉ 2 ÁGUAS, INCLUSO IÇAMENTO. AF_07/2019</t>
  </si>
  <si>
    <t>ESTRUTURA TRELIÇADA DE COBERTURA, TIPO FINK, COM LIGAÇÕES SOLDADAS, INCLUSOS PERFIS METÁLICOS, CHAPAS METÁLICAS, MÃO DE OBRA E TRANSPORTE COM GUINDASTE - FORNECIMENTO E INSTALAÇÃO. AF_01/2020_PSA</t>
  </si>
  <si>
    <t>REVESTIMENTO CERÂMICO PARA PISO COM PLACAS TIPO PORCELANATO DE DIMENSÕES 60X60 CM APLICADA EM AMBIENTES DE ÁREA MAIOR QUE 10 M². AF_02/2023_PE</t>
  </si>
  <si>
    <t>REVESTIMENTO DE ACABAMENTO ARRANHADO, APLICADO COM DESEMPENADEIRA MALHA MEDIA, INCLUSIVE FUNDO PREPARADOR</t>
  </si>
  <si>
    <t>PLACA DE OBRA EM CHAPA GALVANIZADA N. 22, ADESIVADA</t>
  </si>
  <si>
    <t>TAPUME COM COMPENSADO DE MADEIRA. AF_05/2018</t>
  </si>
  <si>
    <t>EXECUÇÃO DE DEPÓSITO EM CANTEIRO DE OBRA EM CHAPA DE MADEIRA COMPENSADA, NÃO INCLUSO MOBILIÁRIO. AF_04/2016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</si>
  <si>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</si>
  <si>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</si>
  <si>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LOCACAO DE CACAMBA (4M3) (7 DIAS)</t>
  </si>
  <si>
    <t>LIMPEZA MANUAL DE VEGETAÇÃO EM TERRENO COM ENXADA.AF_05/2018</t>
  </si>
  <si>
    <t>DEMOLIÇÃO DE ALVENARIA DE BLOCO FURADO, DE FORMA MANUAL, SEM REAPROVEITAMENTO. AF_12/2017</t>
  </si>
  <si>
    <t>M3</t>
  </si>
  <si>
    <t>DEMOLIÇÃO DE REVESTIMENTO CERÂMICO, DE FORMA MANUAL, SEM REAPROVEITAMENTO. AF_12/2017</t>
  </si>
  <si>
    <t>DEMOLICAO MANUAL DE PISO CIMENTADO, EXCLUSIVE LASTRO DE CONCRETO</t>
  </si>
  <si>
    <t>REMOÇÃO DE JANELAS, DE FORMA MANUAL, SEM REAPROVEITAMENTO. AF_12/2017</t>
  </si>
  <si>
    <t>REMOÇÃO DE PORTAS, DE FORMA MANUAL, SEM REAPROVEITAMENTO. AF_12/2017</t>
  </si>
  <si>
    <t>REMOCAO DE FORRO DE MADEIRA, DE FORMA MANUAL, SEM REAPROVEITAMENTO</t>
  </si>
  <si>
    <t>REMOÇÃO DE TELHAS, DE FIBROCIMENTO, METÁLICA E CERÂMICA, DE FORMA MANUAL, SEM REAPROVEITAMENTO. AF_12/2017</t>
  </si>
  <si>
    <t>REMOÇÃO DE TESOURAS METÁLICAS, COM VÃO MAIOR OU IGUAL A 8M, DE FORMA MANUAL, SEM REAPROVEITAMENTO. AF_12/2017</t>
  </si>
  <si>
    <t>REMOÇÃO DE TRAMA METÁLICA OU DE MADEIRA PARA FORRO, DE FORMA MANUAL, SEM REAPROVEITAMENTO. AF_12/2017</t>
  </si>
  <si>
    <t>REMOÇÃO DE LOUÇAS, DE FORMA MANUAL, SEM REAPROVEITAMENTO. AF_12/2017</t>
  </si>
  <si>
    <t>REMOÇÃO DE ACESSÓRIOS, DE FORMA MANUAL, SEM REAPROVEITAMENTO. AF_12/2017</t>
  </si>
  <si>
    <t>RETIRADA DE BALCAO E BANCADAS DE GRANITO, SEM REAPROVEITAMENTO</t>
  </si>
  <si>
    <t>REMOÇÃO DE CABOS ELÉTRICOS, DE FORMA MANUAL, SEM REAPROVEITAMENTO. AF_12/2017</t>
  </si>
  <si>
    <t>REMOÇÃO DE INTERRUPTORES/TOMADAS ELÉTRICAS, DE FORMA MANUAL, SEM REAPROVEITAMENTO. AF_12/2017</t>
  </si>
  <si>
    <t>REMOÇÃO DE TUBULAÇÕES (TUBOS E CONEXÕES) DE ÁGUA FRIA, DE FORMA MANUAL, SEM REAPROVEITAMENTO. AF_12/2017</t>
  </si>
  <si>
    <t>ALVENARIA DE VEDAÇÃO DE BLOCOS CERÂMICOS FURADOS NA HORIZONTAL DE 11,5X19X19 CM (ESPESSURA 11,5 CM) E ARGAMASSA DE ASSENTAMENTO COM PREPARO EM BETONEIRA. AF_12/2021</t>
  </si>
  <si>
    <t>FIXAÇÃO (ENCUNHAMENTO) DE ALVENARIA DE VEDAÇÃO COM ESPUMA DE POLIURETANO EXPANSIVA. AF_03/2016</t>
  </si>
  <si>
    <t>VERGA MOLDADA IN LOCO EM CONCRETO PARA JANELAS COM ATÉ 1,5 M DE VÃO. AF_03/2016</t>
  </si>
  <si>
    <t>VERGA MOLDADA IN LOCO EM CONCRETO PARA JANELAS COM MAIS DE 1,5 M DE VÃO. AF_03/2016</t>
  </si>
  <si>
    <t>VERGA MOLDADA IN LOCO EM CONCRETO PARA PORTAS COM MAIS DE 1,5 M DE VÃO. AF_03/2016</t>
  </si>
  <si>
    <t>CONTRAVERGA MOLDADA IN LOCO EM CONCRETO PARA VÃOS DE ATÉ 1,5 M DE COMPRIMENTO. AF_03/2016</t>
  </si>
  <si>
    <t>MONTAGEM E DESMONTAGEM DE FÔRMA DE PILARES RETANGULARES E ESTRUTURAS SIMILARES, PÉ-DIREITO SIMPLES, EM CHAPA DE MADEIRA COMPENSADA PLASTIFICADA, 10 UTILIZAÇÕES. AF_09/2020</t>
  </si>
  <si>
    <t>FABRICAÇÃO, MONTAGEM E DESMONTAGEM DE FÔRMA PARA VIGA BALDRAME, EM MADEIRA SERRADA, E=25 MM, 1 UTILIZAÇÃO. AF_06/2017</t>
  </si>
  <si>
    <t>ARMAÇÃO DE PILAR OU VIGA DE ESTRUTURA CONVENCIONAL DE CONCRETO ARMADO UTILIZANDO AÇO CA-60 DE 5,0 MM - MONTAGEM. AF_06/2022</t>
  </si>
  <si>
    <t>ARMAÇÃO DE PILAR OU VIGA DE ESTRUTURA CONVENCIONAL DE CONCRETO ARMADO UTILIZANDO AÇO CA-50 DE 8,0 MM - MONTAGEM. AF_06/2022</t>
  </si>
  <si>
    <t>CONCRETO FCK = 25MPA, TRAÇO 1:2,3:2,7 (EM MASSA SECA DE CIMENTO/ AREIA MÉDIA/ BRITA 1) - PREPARO MECÂNICO COM BETONEIRA 400 L. AF_05/2021</t>
  </si>
  <si>
    <t>LANÇAMENTO COM USO DE BALDES, ADENSAMENTO E ACABAMENTO DE CONCRETO EM ESTRUTURAS. AF_02/2022</t>
  </si>
  <si>
    <t>TRAMA DE AÇO COMPOSTA POR TERÇAS PARA TELHADOS DE ATÉ 2 ÁGUAS PARA TELHA ONDULADA DE FIBROCIMENTO, METÁLICA, PLÁSTICA OU TERMOACÚSTICA, INCLUSO TRANSPORTE VERTICAL. AF_07/2019</t>
  </si>
  <si>
    <t>CUMEEIRA PARA TELHA GALVALUME TRAPEZOIDAL, ESPESSURA 0,43MM</t>
  </si>
  <si>
    <t>RUFO EM CHAPA DE AÇO GALVANIZADO NÚMERO 24, CORTE DE 25 CM, INCLUSO TRANSPORTE VERTICAL. AF_07/2019</t>
  </si>
  <si>
    <t>CHAPIM (RUFO CAPA) EM AÇO GALVANIZADO, CORTE 33. AF_11/2020</t>
  </si>
  <si>
    <t>CHAPISCO PARA PAREDES EXTERNAS E INTERNAS COM ARGAMASSA DE CIMENTO E AREIA NO TRACO 1:3</t>
  </si>
  <si>
    <t>MASSA ÚNICA, PARA RECEBIMENTO DE PINTURA, EM ARGAMASSA TRAÇO 1:2:8, PREPARO MECÂNICO COM BETONEIRA 400L, APLICADA MANUALMENTE EM FACES INTERNAS DE PAREDES,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</si>
  <si>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</si>
  <si>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REVESTIMENTO CERÂMICO PARA PAREDES INTERNAS COM PLACAS TIPO ESMALTADA EXTRA  DE DIMENSÕES 33X45 CM APLICADAS NA ALTURA INTEIRA DAS PAREDES. AF_02/2023_PE</t>
  </si>
  <si>
    <t>EMBOÇO OU MASSA ÚNICA EM ARGAMASSA TRAÇO 1:2:8, PREPARO MECÂNICO COM BETONEIRA 400 L, APLICADA MANUALMENTE EM PANOS DE FACHADA COM PRESENÇA DE VÃOS, ESPESSURA DE 25 MM. AF_08/2022</t>
  </si>
  <si>
    <t>FORRO EM DRYWALL, PARA AMBIENTES RESIDENCIAIS, INCLUSIVE ESTRUTURA DE FIXAÇÃO. AF_05/2017_PS</t>
  </si>
  <si>
    <t>ACABAMENTOS PARA FORRO (MOLDURA EM DRYWALL, COM LARGURA DE 15 CM). AF_05/2017_PS</t>
  </si>
  <si>
    <t>JANELA DE ALUMÍNIO TIPO MAXIM-AR, COM VIDROS, BATENTE E FERRAGENS. EXCLUSIVE ALIZAR, ACABAMENTO E CONTRAMARCO.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</si>
  <si>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</si>
  <si>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</si>
  <si>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PORTAO EM METALON - 1 FOLHA - PARA PEDESTRES, INCLUSIVE 2 BROCAS DE 25CM (0,80M), PINTURA EM FUNDO ANTICORROSIVO (2 DEMAOS) E ESMALTE EM 2 DEMAOS - ANEXO A-060 (S.C.)</t>
  </si>
  <si>
    <t>INSTALAÇÃO DE VIDRO TEMPERADO, E = 10 MM, ENCAIXADO EM PERFIL U. AF_01/2021_PS</t>
  </si>
  <si>
    <t>LASTRO DE CONCRETO MAGRO, APLICADO EM PISOS, LAJES SOBRE SOLO OU RADIERS, ESPESSURA DE 5 CM. AF_07/2016</t>
  </si>
  <si>
    <t>REGULARIZACAO SARRAFEADA PARA REVESTIMENTO DE PISO COM ARGAMASSA DE CIMENTO E AREIA NO TRACO 1:3, NA(S) ESPESSURA(S):- 2 CM</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</si>
  <si>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</si>
  <si>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</si>
  <si>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RODAPÉ CERÂMICO DE 7CM DE ALTURA COM PLACAS TIPO ESMALTADA EXTRA DE DIMENSÕES 60X60CM. AF_02/2023</t>
  </si>
  <si>
    <t>CAIXA ENTERRADA HIDRÁULICA RETANGULAR EM ALVENARIA COM TIJOLOS CERÂMICOS MACIÇOS, DIMENSÕES INTERNAS: 0,6X0,6X0,6 M PARA REDE DE ESGOTO. AF_12/2020</t>
  </si>
  <si>
    <t>CAIXA SIFONADA, COM GRELHA QUADRADA, PVC, DN 150 X 150 X 50 MM, JUNTA SOLDÁVEL, FORNECIDA E INSTALADA EM RAMAL DE DESCARGA OU EM RAMAL DE ESGOTO SANITÁRIO. AF_08/2022</t>
  </si>
  <si>
    <t>CURVA CURTA 90 GRAUS, PVC, SERIE NORMAL, ESGOTO PREDIAL, DN 40 MM, JUNTA SOLDÁVEL, FORNECIDO E INSTALADO EM RAMAL DE DESCARGA OU RAMAL DE ESGOTO SANITÁRIO. AF_08/2022</t>
  </si>
  <si>
    <t>JOELHO 45 GRAUS, PVC, SERIE NORMAL, ESGOTO PREDIAL, DN 100 MM, JUNTA ELÁSTICA, FORNECIDO E INSTALADO EM RAMAL DE DESCARGA OU RAMAL DE ESGOTO SANITÁRIO. AF_08/2022</t>
  </si>
  <si>
    <t>JOELHO 45 GRAUS, PVC, SERIE NORMAL, ESGOTO PREDIAL, DN 50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</si>
  <si>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</si>
  <si>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</si>
  <si>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40 MM, JUNTA SOLDÁVEL, FORNECIDO E INSTALADO EM RAMAL DE DESCARGA OU RAMAL DE ESGOTO SANITÁRIO. AF_08/2022</t>
  </si>
  <si>
    <t>CONEXOES DE PVC (DA TIGRE, FORTILIT OU SIMILAR), PARA ESGOTO PRIMARIO E VENTILACAO, NA(S) ESPECIFICACAO(OES):- JUNCAO SIMPLES COM REDUCAO (100 X 50) MM</t>
  </si>
  <si>
    <t>TUBO PVC, SERIE NORMAL, ESGOTO PREDIAL, DN 100 MM, FORNECIDO E INSTALADO EM RAMAL DE DESCARGA OU RAMAL DE ESGOTO SANITÁRIO. AF_08/2022</t>
  </si>
  <si>
    <t>TUBO PVC, SERIE NORMAL, ESGOTO PREDIAL, DN 50 MM, FORNECIDO E INSTALADO EM RAMAL DE DESCARGA OU RAMAL DE ESGOTO SANITÁRIO. AF_08/2022</t>
  </si>
  <si>
    <t>TUBO PVC, SERIE NORMAL, ESGOTO PREDIAL, DN 40 MM, FORNECIDO E INSTALADO EM RAMAL DE DESCARGA OU RAMAL DE ESGOTO SANITÁRIO. AF_08/2022</t>
  </si>
  <si>
    <t>TERMINAL DE VENTILAÇÃO, PVC, SÉRIE NORMAL, ESGOTO PREDIAL, DN 50 MM, JUNTA SOLDÁVEL, FORNECIDO E INSTALADO EM PRUMADA DE ESGOTO SANITÁRIO OU VENTILAÇÃO. AF_08/2022</t>
  </si>
  <si>
    <t>TE, PVC, SERIE NORMAL, ESGOTO PREDIAL, DN 50 X 50 MM, JUNTA ELÁSTICA, FORNECIDO E INSTALADO EM RAMAL DE DESCARGA OU RAMAL DE ESGOTO SANITÁRIO. AF_08/2022</t>
  </si>
  <si>
    <t>RASGO EM ALVENARIA PARA RAMAIS/ DISTRIBUIÇÃO COM DIAMETROS MENORES OU IGUAIS A 40 MM. AF_05/2015</t>
  </si>
  <si>
    <t>ESCAVAÇÃO MANUAL DE VALA COM PROFUNDIDADE MENOR OU IGUAL A 1,30 M. AF_02/2021</t>
  </si>
  <si>
    <t>REATERRO MANUAL APILOADO COM SOQUETE. AF_10/2017</t>
  </si>
  <si>
    <t>SUMIDOURO CIRCULAR, EM CONCRETO PRÉ-MOLDADO, DIÂMETRO INTERNO = 1,88 M, ALTURA INTERNA = 2,00 M, ÁREA DE INFILTRAÇÃO: 13,1 M² (PARA 5 CONTRIBUINTES). AF_12/2020_PA</t>
  </si>
  <si>
    <t>TANQUE SÉPTICO RETANGULAR, EM ALVENARIA COM BLOCOS DE CONCRETO, DIMENSÕES INTERNAS: 1,2 X 2,4 X H=1,6 M, VOLUME ÚTIL: 3456 L (PARA 13 CONTRIBUINTES). AF_12/2020</t>
  </si>
  <si>
    <t>REGISTRO DE ESFERA, PVC, SOLDÁVEL, COM VOLANTE, DN  25 MM - FORNECIMENTO E INSTALAÇÃO. AF_08/2021</t>
  </si>
  <si>
    <t>ADAPTADOR COM FLANGE E ANEL DE VEDAÇÃO, PVC, SOLDÁVEL, DN  25 MM X 3/4 , INSTALADO EM RESERVAÇÃO DE ÁGUA DE EDIFICAÇÃO QUE POSSUA RESERVATÓRIO DE FIBRA/FIBROCIMENTO   FORNECIMENTO E INSTALAÇÃO. AF_06/2016</t>
  </si>
  <si>
    <t>ADAPTADOR CURTO COM BOLSA E ROSCA PARA REGISTRO, PVC, SOLDÁVEL, DN 25MM X 3/4 , INSTALADO EM RAMAL OU SUB-RAMAL DE ÁGUA - FORNECIMENTO E INSTALAÇÃO. AF_06/2022</t>
  </si>
  <si>
    <t>JOELHO 45 GRAUS, PVC, SOLDÁVEL, DN 25MM, INSTALADO EM RAMAL DE DISTRIBUIÇÃO DE ÁGUA - FORNECIMENTO E INSTALAÇÃO. AF_06/2022</t>
  </si>
  <si>
    <t>JOELHO 90 GRAUS, PVC, SOLDÁVEL, DN 25MM, INSTALADO EM RAMAL DE DISTRIBUIÇÃO DE ÁGUA - FORNECIMENTO E INSTALAÇÃO. AF_06/2022</t>
  </si>
  <si>
    <t>LUVA, PVC, SOLDÁVEL, DN 25MM, INSTALADO EM RAMAL DE DISTRIBUIÇÃO DE ÁGUA - FORNECIMENTO E INSTALAÇÃO. AF_06/2022</t>
  </si>
  <si>
    <t>TE, PVC, SOLDÁVEL, DN 25MM, INSTALADO EM RAMAL DE DISTRIBUIÇÃO DE ÁGUA - FORNECIMENTO E INSTALAÇÃO. AF_06/2022</t>
  </si>
  <si>
    <t>REGISTRO DE GAVETA BRUTO, LATÃO, ROSCÁVEL, 3/4", COM ACABAMENTO E CANOPLA CROMADOS - FORNECIMENTO E INSTALAÇÃO. AF_08/2021</t>
  </si>
  <si>
    <t>REGISTRO DE ESFERA, PVC, SOLDÁVEL, COM VOLANTE, DN  32 MM - FORNECIMENTO E INSTALAÇÃO. AF_08/2021</t>
  </si>
  <si>
    <t>REGISTRO DE ESFERA, PVC, SOLDÁVEL, COM VOLANTE, DN  50 MM - FORNECIMENTO E INSTALAÇÃO. AF_08/2021</t>
  </si>
  <si>
    <t>ADAPTADOR COM FLANGE E ANEL DE VEDAÇÃO, PVC, SOLDÁVEL, DN 32 MM X 1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</si>
  <si>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</si>
  <si>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BUCHA DE REDUÇÃO, LONGA, PVC, SOLDÁVEL, DN 50 X 25 MM, INSTALADO EM PRUMADA DE ÁGUA - FORNECIMENTO E INSTALAÇÃO. AF_06/2022</t>
  </si>
  <si>
    <t>JOELHO 90 GRAUS, PVC, SOLDÁVEL, DN 32MM, INSTALADO EM RAMAL DE DISTRIBUIÇÃO DE ÁGUA - FORNECIMENTO E INSTALAÇÃO. AF_06/2022</t>
  </si>
  <si>
    <t>JOELHO 90 GRAUS, PVC, SOLDÁVEL, DN 50 MM INSTALADO EM RESERVAÇÃO DE ÁGUA DE EDIFICAÇÃO QUE POSSUA RESERVATÓRIO DE FIBRA/FIBROCIMENTO   FORNECIMENTO E INSTALAÇÃO. AF_06/2016</t>
  </si>
  <si>
    <t>TUBO, PVC, SOLDÁVEL, DN 25MM, INSTALADO EM RAMAL DE DISTRIBUIÇÃO DE ÁGUA - FORNECIMENTO E INSTALAÇÃO. AF_06/2022</t>
  </si>
  <si>
    <t>TUBO, PVC, SOLDÁVEL, DN 32MM, INSTALADO EM RAMAL OU SUB-RAMAL DE ÁGUA - FORNECIMENTO E INSTALAÇÃO. AF_06/2022</t>
  </si>
  <si>
    <t>TUBO, PVC, SOLDÁVEL, DN 50 MM, INSTALADO EM RESERVAÇÃO DE ÁGUA DE EDIFICAÇÃO QUE POSSUA RESERVATÓRIO DE FIBRA/FIBROCIMENTO   FORNECIMENTO E INSTALAÇÃO. AF_06/2016</t>
  </si>
  <si>
    <t>TE, PVC, SOLDÁVEL, DN 32MM, INSTALADO EM RAMAL DE DISTRIBUIÇÃO DE ÁGUA - FORNECIMENTO E INSTALAÇÃO. AF_06/2022</t>
  </si>
  <si>
    <t>TÊ DE REDUÇÃO, PVC, SOLDÁVEL, DN 50MM X 25MM, INSTALADO EM PRUMADA DE ÁGUA - FORNECIMENTO E INSTALAÇÃO. AF_06/2022</t>
  </si>
  <si>
    <t>JOELHO 90 GRAUS COM BUCHA DE LATÃO, PVC, SOLDÁVEL, DN 25MM, X 3/4  INSTALADO EM RAMAL OU SUB-RAMAL DE ÁGUA - FORNECIMENTO E INSTALAÇÃO. AF_06/2022</t>
  </si>
  <si>
    <t>JOELHO 90 GRAUS COM BUCHA DE LATÃO, PVC, SOLDÁVEL, DN 25MM, X 1/2  INSTALADO EM RAMAL OU SUB-RAMAL DE ÁGUA - FORNECIMENTO E INSTALAÇÃO. AF_06/2022</t>
  </si>
  <si>
    <t>CAIXA D´ÁGUA EM POLIETILENO, 500 LITROS (INCLUSOS TUBOS, CONEXÕES E TORNEIRA DE BÓIA) - FORNECIMENTO E INSTALAÇÃO. AF_06/2021</t>
  </si>
  <si>
    <t>CALHA EM CHAPA DE AÇO GALVANIZADO NÚMERO 24, DESENVOLVIMENTO DE 100 CM, INCLUSO TRANSPORTE VERTICAL. AF_07/2019</t>
  </si>
  <si>
    <t>JUNÇÃO SIMPLES, PVC, SERIE NORMAL, ESGOTO PREDIAL, DN 100 X 100 MM, JUNTA ELÁSTICA, FORNECIDO E INSTALADO EM RAMAL DE DESCARGA OU RAMAL DE ESGOTO SANITÁRIO. AF_08/2022</t>
  </si>
  <si>
    <t>LUVA SIMPLES, PVC, SERIE NORMAL, ESGOTO PREDIAL, DN 100 MM, JUNTA ELÁSTICA, FORNECIDO E INSTALADO EM RAMAL DE DESCARGA OU RAMAL DE ESGOTO SANITÁRIO. AF_08/2022</t>
  </si>
  <si>
    <t>JOELHO 45 GRAUS, PVC, SOLDÁVEL, DN 25MM, INSTALADO EM DRENO DE AR-CONDICIONADO - FORNECIMENTO E INSTALAÇÃO. AF_08/2022</t>
  </si>
  <si>
    <t>JOELHO 90 GRAUS, PVC, SOLDÁVEL, DN 25MM, INSTALADO EM DRENO DE AR-CONDICIONADO - FORNECIMENTO E INSTALAÇÃO. AF_08/2022</t>
  </si>
  <si>
    <t>LUVA COM BUCHA DE LATÃO, PVC, SOLDÁVEL, DN 25MM X 3/4 , INSTALADO EM RAMAL OU SUB-RAMAL DE ÁGUA - FORNECIMENTO E INSTALAÇÃO. AF_06/2022</t>
  </si>
  <si>
    <t>TANQUE DE LOUÇA BRANCA COM COLUNA, 30L OU EQUIVALENTE, INCLUSO SIFÃO FLEXÍVEL EM PVC, VÁLVULA METÁLICA E TORNEIRA DE METAL CROMADO PADRÃO MÉDIO - FORNECIMENTO E INSTALAÇÃO. AF_01/2020</t>
  </si>
  <si>
    <t>TORNEIRA CROMADA TUBO MÓVEL, DE MESA, 1/2 OU 3/4, PARA PIA DE COZINHA, PADRÃO ALTO - FORNECIMENTO E INSTALAÇÃO. AF_01/2020</t>
  </si>
  <si>
    <t>CUBA DE EMBUTIR DE AÇO INOXIDÁVEL MÉDIA, INCLUSO VÁLVULA TIPO AMERICANA EM METAL CROMADO E SIFÃO FLEXÍVEL EM PVC - FORNECIMENTO E INSTALAÇÃO. AF_01/2020</t>
  </si>
  <si>
    <t>TORNEIRA AMARELA PARA JARDIM COM BICO DE 3/4", REF.1128, DA PEVILON OU SIMILAR</t>
  </si>
  <si>
    <t>PAPELEIRA PLASTICA TIPO DISPENSER PARA PAPEL HIGIENICO ROLAO - FORNECIMENTO E INSTALACAO</t>
  </si>
  <si>
    <t>SABONETEIRA PLASTICA TIPO DISPENSER PARA SABONETE LIQUIDO COM RESERVATORIO 800 A 1500 ML, INCLUSO FIXAÇÃO. AF_01/2020</t>
  </si>
  <si>
    <t>TOALHEIRO PLASTICO TIPO DISPENSER PARA PAPEL TOALHA INTERFOLHADO</t>
  </si>
  <si>
    <t>VASO SANITÁRIO SIFONADO COM CAIXA ACOPLADA LOUÇA BRANCA - PADRÃO MÉDIO, INCLUSO ENGATE FLEXÍVEL EM METAL CROMADO, 1/2  X 40CM - FORNECIMENTO E INSTALAÇÃO. AF_01/2020</t>
  </si>
  <si>
    <t>BARRA DE APOIO RETA, EM ACO INOX POLIDO, COMPRIMENTO DE 40CM, DIAMETRO MINIMO DE 3CM</t>
  </si>
  <si>
    <t>BARRA DE APOIO RETA, EM ACO INOX POLIDO, COMPRIMENTO 70 CM,  FIXADA NA PAREDE - FORNECIMENTO E INSTALAÇÃO. AF_01/2020</t>
  </si>
  <si>
    <t>BARRA DE APOIO RETA, EM ACO INOX POLIDO, COMPRIMENTO 80 CM,  FIXADA NA PAREDE - FORNECIMENTO E INSTALAÇÃO. AF_01/2020</t>
  </si>
  <si>
    <t>ASSENTO UNIVERSAL PARA BACIA SANITARIA, EM POLIPROPILENO LINHA EVOLUTION SOFT CLOSE DA TUPAN OU SIMILAR</t>
  </si>
  <si>
    <t>CABO DE COBRE FLEXÍVEL ISOLADO, 16 MM², ANTI-CHAMA 0,6/1,0 KV, PARA CIRCUITOS TERMINAIS - FORNECIMENTO E INSTALAÇÃO. AF_03/2023</t>
  </si>
  <si>
    <t>CABO DE COBRE FLEXÍVEL ISOLADO, 25 MM², 0,6/1,0 KV, PARA REDE AÉREA DE DISTRIBUIÇÃO DE ENERGIA ELÉTRICA DE BAIXA TENSÃO - FORNECIMENTO E INSTALAÇÃO. AF_07/2020</t>
  </si>
  <si>
    <t>CABO DE COBRE FLEXÍVEL ISOLADO, 2,5 MM², ANTI-CHAMA 450/750 V, PARA CIRCUITOS TERMINAIS - FORNECIMENTO E INSTALAÇÃO. AF_03/2023</t>
  </si>
  <si>
    <t>CABO DE COBRE FLEXÍVEL ISOLADO, 4 MM², ANTI-CHAMA 450/750 V, PARA CIRCUITOS TERMINAIS - FORNECIMENTO E INSTALAÇÃO. AF_03/2023</t>
  </si>
  <si>
    <t>CAIXA RETANGULAR 4" X 2" ALTA (2,00 M DO PISO), PVC, INSTALADA EM PAREDE - FORNECIMENTO E INSTALAÇÃO. AF_03/2023</t>
  </si>
  <si>
    <t>CAIXA RETANGULAR 4" X 2" BAIXA (0,30 M DO PISO), PVC, INSTALADA EM PAREDE - FORNECIMENTO E INSTALAÇÃO. AF_03/2023</t>
  </si>
  <si>
    <t>CAIXA RETANGULAR 4" X 2" MÉDIA (1,30 M DO PISO), PVC, INSTALADA EM PAREDE - FORNECIMENTO E INSTALAÇÃO. AF_03/2023</t>
  </si>
  <si>
    <t>CAIXA OCTOGONAL 4" X 4", PVC, INSTALADA EM LAJE - FORNECIMENTO E INSTALAÇÃO. AF_03/2023</t>
  </si>
  <si>
    <t>CAIXA ENTERRADA ELÉTRICA RETANGULAR, EM ALVENARIA COM TIJOLOS CERÂMICOS MACIÇOS, FUNDO COM BRITA, DIMENSÕES INTERNAS: 0,3X0,3X0,3 M. AF_12/2020</t>
  </si>
  <si>
    <t>- COM 1 FURO  (4" X 2") REF. 8508</t>
  </si>
  <si>
    <t>INTERRUPTOR SIMPLES (1 MÓDULO), 10A/250V, INCLUINDO SUPORTE E PLACA - FORNECIMENTO E INSTALAÇÃO. AF_03/2023</t>
  </si>
  <si>
    <t>INTERRUPTOR SIMPLES (1 MÓDULO) COM 1 TOMADA DE EMBUTIR 2P+T 10 A, INCLUINDO SUPORTE E PLACA - FORNECIMENTO E INSTALAÇÃO. AF_03/2023</t>
  </si>
  <si>
    <t>TOMADA BAIXA DE EMBUTIR (1 MÓDULO), 2P+T 10 A, INCLUINDO SUPORTE E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</si>
  <si>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</si>
  <si>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</si>
  <si>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MÉDIA DE EMBUTIR (2 MÓDULOS), 2P+T 10 A, INCLUINDO SUPORTE E PLACA - FORNECIMENTO E INSTALAÇÃO. AF_03/2023</t>
  </si>
  <si>
    <t>RELÉ FOTOELÉTRICO PARA COMANDO DE ILUMINAÇÃO EXTERNA 1000 W - FORNECIMENTO E INSTALAÇÃO. AF_08/2020</t>
  </si>
  <si>
    <t>DISJUNTOR BIPOLAR TIPO DIN, CORRENTE NOMINAL DE 10A - FORNECIMENTO E INSTALAÇÃO. AF_10/2020</t>
  </si>
  <si>
    <t>DISJUNTOR BIPOLAR TIPO DIN, CORRENTE NOMINAL DE 16A - FORNECIMENTO E INSTALAÇÃO. AF_10/2020</t>
  </si>
  <si>
    <t>DISJUNTOR MONOPOLAR TIPO DIN, CORRENTE NOMINAL DE 10A - FORNECIMENTO E INSTALAÇÃO. AF_10/2020</t>
  </si>
  <si>
    <t>DISJUNTOR MONOPOLAR TIPO DIN, CORRENTE NOMINAL DE 16A - FORNECIMENTO E INSTALAÇÃO. AF_10/2020</t>
  </si>
  <si>
    <t>DISPOSITIVO DPS CLASSE II, 1 POLO, TENSAO MAXIMA DE 175 V, CORRENTE MAXIMA DE *20* KA (TIPO AC)</t>
  </si>
  <si>
    <t>INTERRUPTOR BIPOLAR (1 MÓDULO), 10A/250V, INCLUINDO SUPORTE E PLACA - FORNECIMENTO E INSTALAÇÃO. AF_03/2023</t>
  </si>
  <si>
    <t>ELETRODUTO FLEXÍVEL CORRUGADO REFORÇADO, PVC, DN 25 MM (3/4"), PARA CIRCUITOS TERMINAIS, INSTALADO EM PAREDE - FORNECIMENTO E INSTALAÇÃO. AF_03/2023</t>
  </si>
  <si>
    <t>ELETRODUTO FLEXÍVEL CORRUGADO, PEAD, DN 50 (1 1/2"), PARA REDE ENTERRADA DE DISTRIBUIÇÃO DE ENERGIA ELÉTRICA - FORNECIMENTO E INSTALAÇÃO. AF_12/2021</t>
  </si>
  <si>
    <t>LUMINARIA TIPO PLAFON COM PAINEL LED, 30X30CM, SOBREPOR, POTENCIA DE 24W, 4000K, LUZ NEUTRA, ELGIN OU SIMILAR - FORNECIMENTO E INSTALACAO</t>
  </si>
  <si>
    <t>- TRIFASICO DE 24,48 A 35,05 KW</t>
  </si>
  <si>
    <t>QUADRO DE DISTRIBUICAO DE ENERGIA DE EMBUTIR, BARRAMENTO TRIFASICO DE 150A, CAPACIDADE PARA 42 MODULOS DIN DA CEMAR OU SIMILAR - FORNECIMENTO E INSTALACAO</t>
  </si>
  <si>
    <t>CABO TELEFÔNICO CCI-50 1 PAR, SEM BLINDAGEM, INSTALADO EM DISTRIBUIÇÃO DE EDIFICAÇÃO INSTITUCIONAL - FORNECIMENTO E INSTALAÇÃO. AF_11/2019</t>
  </si>
  <si>
    <t>ELETRODUTO FLEXÍVEL CORRUGADO, PVC, DN 32 MM (1"), PARA CIRCUITOS TERMINAIS, INSTALADO EM FORRO - FORNECIMENTO E INSTALAÇÃO. AF_03/2023</t>
  </si>
  <si>
    <t>EXTINTOR DE INCÊNDIO PORTÁTIL COM CARGA DE ÁGUA PRESSURIZADA DE 10 L, CLASSE A - FORNECIMENTO E INSTALAÇÃO. AF_10/2020_PE</t>
  </si>
  <si>
    <t>EXTINTOR DE INCÊNDIO PORTÁTIL COM CARGA DE PQS DE 4 KG, CLASSE BC - FORNECIMENTO E INSTALAÇÃO. AF_10/2020_PE</t>
  </si>
  <si>
    <t>PLACA DE SINALIZACAO DE ORIENTACAO E SALVAMENTO, SIMBOLO RETANGULAR, FUNDO VERDE, PICTOGRAMA FOTOLUMINESCENTE, EM PVC, 2MM ANTI-CHAMAS, NAS DIMENSOES (13X26)CM</t>
  </si>
  <si>
    <t>LUMINÁRIA DE EMERGÊNCIA, COM 30 LÂMPADAS LED DE 2 W, SEM REATOR - FORNECIMENTO E INSTALAÇÃO. AF_02/2020</t>
  </si>
  <si>
    <t>REGULARIZACAO E COMPACTACAO MANUAL DE TERRENO COM SOQUETE</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</si>
  <si>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</si>
  <si>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NÃO ARMADO. AF_08/2022</t>
  </si>
  <si>
    <t>PLANTIO DE GRAMA ESMERALDA OU SÃO CARLOS OU CURITIBANA, EM PLACAS. AF_05/2022</t>
  </si>
  <si>
    <t>APLICAÇÃO DE ADUBO EM SOLO. AF_05/2018</t>
  </si>
  <si>
    <t>PLANTIO DE ARBUSTO OU  CERCA VIVA. AF_05/2018</t>
  </si>
  <si>
    <t>PLANTIO DE ÁRVORE ORNAMENTAL COM ALTURA DE MUDA MAIOR QUE 2,00 M E MENOR OU IGUAL A 4,00 M. AF_05/2018</t>
  </si>
  <si>
    <t>ALVENARIA DE VEDAÇÃO DE BLOCOS  VAZADOS DE CONCRETO APARENTE DE 14X19X39 CM (ESPESSURA 14 CM) E ARGAMASSA DE ASSENTAMENTO COM PREPARO EM BETONEIRA. AF_12/2021</t>
  </si>
  <si>
    <t>IMPERMEABILIZAÇÃO DE PAREDES COM ARGAMASSA DE CIMENTO E AREIA, COM ADITIVO IMPERMEABILIZANTE, E = 2CM. AF_06/2018</t>
  </si>
  <si>
    <t>ATERRO MANUAL DE VALAS COM SOLO ARGILO-ARENOSO E COMPACTAÇÃO MECANIZADA. AF_05/2016</t>
  </si>
  <si>
    <t>FUNDO SELADOR ACRÍLICO, APLICAÇÃO MANUAL EM PAREDE, UMA DEMÃO. AF_04/2023</t>
  </si>
  <si>
    <t>APLICACAO E LIXAMENTO DE MASSA ACRILICA EM PAREDES EM DUAS DEMAOS</t>
  </si>
  <si>
    <t>PINTURA LÁTEX ACRÍLICA PREMIUM, APLICAÇÃO MANUAL EM PAREDES, DUAS DEMÃOS. AF_04/2023</t>
  </si>
  <si>
    <t>PINTURA COM TINTA ALQUÍDICA DE FUNDO E ACABAMENTO (ESMALTE SINTÉTICO GRAFITE) PULVERIZADA SOBRE SUPERFÍCIES METÁLICAS (EXCETO PERFIL) EXECUTADO EM OBRA (POR DEMÃO). AF_01/2020_PE</t>
  </si>
  <si>
    <t>PINTURA TINTA DE ACABAMENTO (PIGMENTADA) ESMALTE SINTÉTICO ACETINADO EM MADEIRA, 3 DEMÃOS. AF_01/2021</t>
  </si>
  <si>
    <t>FUNDO SELADOR ACRÍLICO, APLICAÇÃO MANUAL EM TETO, UMA DEMÃO. AF_04/2023</t>
  </si>
  <si>
    <t>EMASSAMENTO COM MASSA LÁTEX, APLICAÇÃO EM TETO, DUAS DEMÃOS, LIXAMENTO MANUAL. AF_04/2023</t>
  </si>
  <si>
    <t>PINTURA LÁTEX ACRÍLICA PREMIUM, APLICAÇÃO MANUAL EM TETO, DUAS DEMÃOS. AF_04/2023</t>
  </si>
  <si>
    <t>SOLEIRA EM GRANITO, LARGURA 15 CM, ESPESSURA 2,0 CM. AF_09/2020</t>
  </si>
  <si>
    <t>PEITORIL LINEAR EM GRANITO OU MÁRMORE, L = 15CM, COMPRIMENTO DE ATÉ 2M, ASSENTADO COM ARGAMASSA 1:6 COM ADITIVO. AF_11/2020</t>
  </si>
  <si>
    <t>BANCADA DE GRANITO CINZA ANDORINHA, COM ACABAMENTO RETO SIMPLES, ESPESSURA DE 2,5CM</t>
  </si>
  <si>
    <t>SUPORTE MÃO FRANCESA EM ACO, ABAS IGUAIS 40 CM, CAPACIDADE MINIMA 70 KG, BRANCO - FORNECIMENTO E INSTALAÇÃO. AF_01/2020</t>
  </si>
  <si>
    <t>FRONTAO/ESPELHO EM GRANITO CINZA ANDORINHA COM H=10CM, ESP=2CM</t>
  </si>
  <si>
    <t>ESPELHO CRISTAL, ESPESSURA 4MM FIXADO COM BOTAO FRANCES DE PLASTICO CROMADO, PARAFUSO E BUCHA, SEM MOLDURA - FORNECIMENTO E INSTALACAO</t>
  </si>
  <si>
    <t>PLACA DE SINALIZACAO EM ACRILICO ATE 240 CM2 COM 10 LETRAS, PARA PORTAS</t>
  </si>
  <si>
    <t>GUARDA CORPO EM TUBO IND. 2.1/2", 2 CORRIMAOS (H=0,70M E 0,92M) EM TUBO IND. 1.1/2" CH.18, FECHAMENTO EM TUBO IND.1" CH.18 A CADA 15CM E PILARETES EM TUBO IND. 2.1/2"CH 18, INCL.FUNDO E PINT.ESMALTE, CONF. DET. ANEXO (A-15.002)</t>
  </si>
  <si>
    <t>ENGENHEIRO CIVIL DE OBRA JUNIOR COM ENCARGOS COMPLEMENTARES</t>
  </si>
  <si>
    <t>H</t>
  </si>
  <si>
    <t>MESTRE DE OBRAS COM ENCARGOS COMPLEMENTARES</t>
  </si>
  <si>
    <t>LIMPEZA DE SUPERFÍCIE COM JATO DE ALTA PRESSÃO. AF_04/2019</t>
  </si>
  <si>
    <t xml:space="preserve">TRILHO QUADRADO FRIZADO PARA RODIZIO (VERGALHAO MACICO), EM ALUMINIO, COM DIMENSOES DE *6 X 6* MM                                                                                                                                                                                                                                                                                                                                                                                                         </t>
  </si>
  <si>
    <t xml:space="preserve">M     </t>
  </si>
  <si>
    <t>8,20</t>
  </si>
  <si>
    <t>9,26</t>
  </si>
  <si>
    <t xml:space="preserve">VIDRO TEMPERADO INCOLOR E = 10 MM, SEM COLOCACAO                                                                                                                                                                                                                                                                                                                                                                                                                                                          </t>
  </si>
  <si>
    <t xml:space="preserve">M2    </t>
  </si>
  <si>
    <t>404,03</t>
  </si>
  <si>
    <t>388,31</t>
  </si>
  <si>
    <t xml:space="preserve">CANTONEIRA ALUMINIO ABAS IGUAIS 1 ", E = 3 /16 "                                                                                                                                                                                                                                                                                                                                                                                                                                                          </t>
  </si>
  <si>
    <t>41,85</t>
  </si>
  <si>
    <t>36,72</t>
  </si>
  <si>
    <t xml:space="preserve">SILICONE ACETICO USO GERAL INCOLOR 280 G                                                                                                                                                                                                                                                                                                                                                                                                                                                                  </t>
  </si>
  <si>
    <t xml:space="preserve">UN    </t>
  </si>
  <si>
    <t>19,11</t>
  </si>
  <si>
    <t>24,08</t>
  </si>
  <si>
    <t xml:space="preserve">BUCHA DE NYLON SEM ABA S8                                                                                                                                                                                                                                                                                                                                                                                                                                                                                 </t>
  </si>
  <si>
    <t>0,11</t>
  </si>
  <si>
    <t>0,09</t>
  </si>
  <si>
    <t xml:space="preserve">PARAFUSO ROSCA SOBERBA ZINCADO CABECA CHATA FENDA SIMPLES 3,2 X 20 MM (3/4 ")                                                                                                                                                                                                                                                                                                                                                                                                                             </t>
  </si>
  <si>
    <t>0,05</t>
  </si>
  <si>
    <t>0,03</t>
  </si>
  <si>
    <t xml:space="preserve">FECHO / FECHADURA COM PUXADOR CONCHA, COM TRANCA TIPO TRAVA, PARA JANELA / PORTA DE CORRER (INCLUI TESTA, FECHADURA, PUXADOR) - COMPLETA                                                                                                                                                                                                                                                                                                                                                                  </t>
  </si>
  <si>
    <t xml:space="preserve">CJ    </t>
  </si>
  <si>
    <t>68,73</t>
  </si>
  <si>
    <t>77,52</t>
  </si>
  <si>
    <t>VIDRACEIRO COM ENCARGOS COMPLEMENTARES</t>
  </si>
  <si>
    <t>17,97</t>
  </si>
  <si>
    <t xml:space="preserve">VIDRO TEMPERADO INCOLOR PARA PORTA DE ABRIR, E = 10 MM (SEM FERRAGENS E SEM COLOCACAO)                                                                                                                                                                                                                                                                                                                                                                                                                    </t>
  </si>
  <si>
    <t>380,00</t>
  </si>
  <si>
    <t>420,00</t>
  </si>
  <si>
    <t xml:space="preserve">CONJ. DE FERRAGENS PARA PORTA DE VIDRO TEMPERADO, EM ZAMAC CROMADO, CONTEMPLANDO DOBRADICA INF., DOBRADICA SUP., PIVO PARA DOBRADICA INF., PIVO PARA DOBRADICA SUP., FECHADURA CENTRAL EM ZAMC. CROMADO, CONTRA FECHADURA DE PRESSAO                                                                                                                                                                                                                                                                      </t>
  </si>
  <si>
    <t>148,55</t>
  </si>
  <si>
    <t>153,39</t>
  </si>
  <si>
    <t>SERVENTE COM ENCARGOS COMPLEMENTARES</t>
  </si>
  <si>
    <t>16,30</t>
  </si>
  <si>
    <t>953,68</t>
  </si>
  <si>
    <t>PUXADOR PARA PCD, FIXADO NA PORTA - FORNECIMENTO E INSTALAÇÃO. AF_01/2020</t>
  </si>
  <si>
    <t>315,20</t>
  </si>
  <si>
    <t>PROTETOR DE IMPACTO EM ACO INOX POLIDO 304 SHIELD, ALTURA DE 40CM, LARGURA DE 80CM OU 90CM</t>
  </si>
  <si>
    <t xml:space="preserve">MOLA HIDRAULICA DE PISO, PARA PORTAS DE ATE 1100 MM E PESO DE ATE 120 KG, COM CORPO EM ACO INOX                                                                                                                                                                                                                                                                                                                                                                                                           </t>
  </si>
  <si>
    <t>800,54</t>
  </si>
  <si>
    <t>826,62</t>
  </si>
  <si>
    <t>437,00</t>
  </si>
  <si>
    <t>VÁLVULA EM PLÁSTICO 1 PARA PIA, TANQUE OU LAVATÓRIO, COM OU SEM LADRÃO - FORNECIMENTO E INSTALAÇÃO. AF_01/2020</t>
  </si>
  <si>
    <t>6,74</t>
  </si>
  <si>
    <t>SIFÃO DO TIPO FLEXÍVEL EM PVC 1  X 1.1/2  - FORNECIMENTO E INSTALAÇÃO. AF_01/2020</t>
  </si>
  <si>
    <t>12,15</t>
  </si>
  <si>
    <t>ENGATE FLEXÍVEL EM PLÁSTICO BRANCO, 1/2 X 30CM - FORNECIMENTO E INSTALAÇÃO. AF_01/2020</t>
  </si>
  <si>
    <t>8,28</t>
  </si>
  <si>
    <t>LAVATÓRIO LOUÇA BRANCA SUSPENSO, 29,5 X 39CM OU EQUIVALENTE, PADRÃO POPULAR - FORNECIMENTO E INSTALAÇÃO. AF_01/2020</t>
  </si>
  <si>
    <t>135,86</t>
  </si>
  <si>
    <t xml:space="preserve">PLACA DE SINALIZACAO DE SEGURANCA CONTRA INCENDIO, FOTOLUMINESCENTE, QUADRADA, *14 X 14* CM, EM PVC *2* MM ANTI-CHAMAS (SIMBOLOS, CORES E PICTOGRAMAS CONFORME NBR 16820)                                                                                                                                                                                                                                                                                                                                 </t>
  </si>
  <si>
    <t>15,48</t>
  </si>
  <si>
    <t>AJUDANTE DE PEDREIRO COM ENCARGOS COMPLEMENTARES</t>
  </si>
  <si>
    <t>16,35</t>
  </si>
  <si>
    <t xml:space="preserve">PLACA DE SINALIZACAO DE SEGURANCA CONTRA INCENDIO, FOTOLUMINESCENTE, RETANGULAR, *20 X 40* CM, EM PVC *2* MM ANTI-CHAMAS (SIMBOLOS, CORES E PICTOGRAMAS CONFORME NBR 16820)                                                                                                                                                                                                                                                                                                                               </t>
  </si>
  <si>
    <t>41,76</t>
  </si>
  <si>
    <t>48,29</t>
  </si>
  <si>
    <t>SECRETARIA DE EDUCAÇÃO</t>
  </si>
  <si>
    <t>SECRETARIA DE educação</t>
  </si>
  <si>
    <t>RESUMO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</si>
</sst>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0.000_);\(#,##0.000\)"/>
    <numFmt numFmtId="165" formatCode="&quot;R$&quot;\ #,##0.00"/>
    <numFmt numFmtId="166" formatCode="_(* #,##0.00_);_(* \(#,##0.00\);_(* &quot;-&quot;??_);_(@_)"/>
    <numFmt numFmtId="167" formatCode="_-* #,##0.000_-;\-* #,##0.000_-;_-* &quot;-&quot;??_-;_-@_-"/>
    <numFmt numFmtId="168" formatCode=";;;"/>
    <numFmt numFmtId="169" formatCode="#,##0.00\ %"/>
  </numFmts>
  <fonts count="60"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0"/>
      <name val="Cambria"/>
      <family val="1"/>
    </font>
    <font>
      <sz val="8"/>
      <name val="Cambria"/>
      <family val="1"/>
    </font>
    <font>
      <b/>
      <sz val="9"/>
      <name val="Cambria"/>
      <family val="1"/>
    </font>
    <font>
      <b/>
      <sz val="8"/>
      <name val="Cambria"/>
      <family val="1"/>
    </font>
    <font>
      <b/>
      <sz val="11"/>
      <name val="Cambria"/>
      <family val="1"/>
    </font>
    <font>
      <b/>
      <sz val="12"/>
      <name val="Cambria"/>
      <family val="1"/>
    </font>
    <font>
      <b/>
      <sz val="16"/>
      <name val="Cambria"/>
      <family val="1"/>
    </font>
    <font>
      <b/>
      <sz val="8"/>
      <color rgb="FF000000"/>
      <name val="Cambria"/>
      <family val="1"/>
    </font>
    <font>
      <b/>
      <sz val="10"/>
      <color rgb="FF000000"/>
      <name val="Cambria"/>
      <family val="1"/>
    </font>
    <font>
      <sz val="8"/>
      <color rgb="FF000000"/>
      <name val="Cambria"/>
      <family val="1"/>
    </font>
    <font>
      <b/>
      <sz val="6"/>
      <name val="Cambria"/>
      <family val="1"/>
    </font>
    <font>
      <b/>
      <sz val="5"/>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name val="Courier New"/>
      <family val="3"/>
    </font>
    <font>
      <sz val="11"/>
      <name val="Calibri"/>
      <family val="2"/>
      <scheme val="minor"/>
    </font>
    <font>
      <b/>
      <sz val="9"/>
      <color rgb="FF000000"/>
      <name val="Cambria"/>
      <family val="1"/>
    </font>
    <font>
      <b/>
      <sz val="10"/>
      <color rgb="FFFF0000"/>
      <name val="Cambria"/>
      <family val="1"/>
    </font>
    <font>
      <b/>
      <sz val="11"/>
      <color theme="1"/>
      <name val="Calibri"/>
      <family val="2"/>
      <scheme val="minor"/>
    </font>
    <font>
      <sz val="10"/>
      <color theme="1"/>
      <name val="Calibri"/>
      <family val="2"/>
      <scheme val="minor"/>
    </font>
    <font>
      <b/>
      <sz val="10"/>
      <color rgb="FF000000"/>
      <name val="Arial"/>
      <family val="2"/>
    </font>
    <font>
      <b/>
      <sz val="10"/>
      <color theme="1"/>
      <name val="Calibri"/>
      <family val="2"/>
      <scheme val="minor"/>
    </font>
    <font>
      <b/>
      <sz val="9"/>
      <color theme="1"/>
      <name val="Calibri"/>
      <family val="2"/>
      <scheme val="minor"/>
    </font>
    <font>
      <b/>
      <sz val="8"/>
      <color rgb="FFFF0000"/>
      <name val="Cambria"/>
      <family val="1"/>
    </font>
    <font>
      <sz val="10"/>
      <color rgb="FFFF0000"/>
      <name val="Cambria"/>
      <family val="1"/>
    </font>
    <font>
      <sz val="11"/>
      <color rgb="FFFF0000"/>
      <name val="Calibri"/>
      <family val="2"/>
      <scheme val="minor"/>
    </font>
    <font>
      <sz val="8"/>
      <color rgb="FFFF0000"/>
      <name val="Cambria"/>
      <family val="1"/>
    </font>
    <font>
      <b/>
      <sz val="16"/>
      <color theme="0"/>
      <name val="Franklin Gothic Demi"/>
      <family val="2"/>
    </font>
    <font>
      <b/>
      <sz val="11"/>
      <color theme="1"/>
      <name val="Arial"/>
      <family val="2"/>
    </font>
    <font>
      <sz val="11"/>
      <color theme="1"/>
      <name val="Arial"/>
      <family val="2"/>
    </font>
    <font>
      <b/>
      <sz val="12"/>
      <name val="Arial"/>
      <family val="2"/>
    </font>
    <font>
      <b/>
      <sz val="12"/>
      <color theme="1"/>
      <name val="Arial"/>
      <family val="2"/>
    </font>
    <font>
      <sz val="16"/>
      <name val="Bahnschrift SemiBold Condensed"/>
      <family val="2"/>
    </font>
    <font>
      <b/>
      <sz val="16"/>
      <color rgb="FFFF0000"/>
      <name val="Bahnschrift SemiBold Condensed"/>
      <family val="2"/>
    </font>
    <font>
      <sz val="16"/>
      <color rgb="FFFF0000"/>
      <name val="Bahnschrift SemiBold Condensed"/>
      <family val="2"/>
    </font>
    <font>
      <sz val="11"/>
      <name val="Cambria"/>
      <family val="1"/>
    </font>
    <font>
      <sz val="10"/>
      <name val="Calibri"/>
      <family val="2"/>
      <scheme val="minor"/>
    </font>
    <font>
      <sz val="10"/>
      <color rgb="FF00B050"/>
      <name val="Cambria"/>
      <family val="1"/>
    </font>
    <font>
      <sz val="16"/>
      <color rgb="FF00B050"/>
      <name val="Bahnschrift SemiBold Condensed"/>
      <family val="2"/>
    </font>
    <font>
      <sz val="11"/>
      <color theme="0"/>
      <name val="Calibri"/>
      <family val="2"/>
      <scheme val="minor"/>
    </font>
    <font>
      <b/>
      <sz val="14"/>
      <name val="Cambria"/>
      <family val="1"/>
    </font>
    <font>
      <b/>
      <sz val="7"/>
      <name val="Cambria"/>
      <family val="1"/>
    </font>
    <font>
      <sz val="11"/>
      <color theme="1"/>
      <name val="Cambria"/>
      <family val="1"/>
    </font>
  </fonts>
  <fills count="1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rgb="FF008080"/>
        <bgColor indexed="64"/>
      </patternFill>
    </fill>
    <fill>
      <patternFill patternType="solid">
        <fgColor theme="0" tint="-0.499984740745262"/>
        <bgColor indexed="64"/>
      </patternFill>
    </fill>
    <fill>
      <patternFill patternType="solid">
        <fgColor rgb="FFFFFFFF"/>
      </patternFill>
    </fill>
    <fill>
      <patternFill patternType="solid">
        <fgColor theme="2" tint="-9.9978637043366805E-2"/>
        <bgColor indexed="64"/>
      </patternFill>
    </fill>
  </fills>
  <borders count="5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s>
  <cellStyleXfs count="43">
    <xf numFmtId="0" fontId="0" fillId="0" borderId="0"/>
    <xf numFmtId="164" fontId="1" fillId="0" borderId="0"/>
    <xf numFmtId="164" fontId="1" fillId="0" borderId="0"/>
    <xf numFmtId="9" fontId="3" fillId="0" borderId="0" applyFont="0" applyFill="0" applyBorder="0" applyAlignment="0" applyProtection="0"/>
    <xf numFmtId="0" fontId="4" fillId="0" borderId="0"/>
    <xf numFmtId="0" fontId="3" fillId="0" borderId="0"/>
    <xf numFmtId="0" fontId="6" fillId="0" borderId="0"/>
    <xf numFmtId="166"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21" fillId="0" borderId="0"/>
    <xf numFmtId="0" fontId="30" fillId="0" borderId="0"/>
    <xf numFmtId="44" fontId="21" fillId="0" borderId="0" applyFont="0" applyFill="0" applyBorder="0" applyAlignment="0" applyProtection="0"/>
    <xf numFmtId="0" fontId="21"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cellStyleXfs>
  <cellXfs count="1033">
    <xf numFmtId="0" fontId="0" fillId="0" borderId="0" xfId="0"/>
    <xf numFmtId="9" fontId="0" fillId="0" borderId="0" xfId="0" applyNumberFormat="1"/>
    <xf numFmtId="0" fontId="15" fillId="2" borderId="6"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6" xfId="0" applyFont="1" applyFill="1" applyBorder="1" applyAlignment="1">
      <alignment horizontal="center" vertical="center"/>
    </xf>
    <xf numFmtId="0" fontId="0" fillId="0" borderId="11" xfId="0" applyBorder="1"/>
    <xf numFmtId="0" fontId="0" fillId="0" borderId="8" xfId="0" applyBorder="1"/>
    <xf numFmtId="0" fontId="6" fillId="0" borderId="0" xfId="6"/>
    <xf numFmtId="0" fontId="6" fillId="0" borderId="11" xfId="6" applyBorder="1"/>
    <xf numFmtId="0" fontId="7" fillId="0" borderId="3" xfId="6" applyFont="1" applyBorder="1" applyAlignment="1">
      <alignment vertical="center" wrapText="1"/>
    </xf>
    <xf numFmtId="0" fontId="8" fillId="0" borderId="12" xfId="6" applyFont="1" applyBorder="1"/>
    <xf numFmtId="0" fontId="8" fillId="0" borderId="11" xfId="6" applyFont="1" applyBorder="1"/>
    <xf numFmtId="0" fontId="8" fillId="0" borderId="12" xfId="6" applyFont="1" applyBorder="1" applyAlignment="1">
      <alignment horizontal="center" vertical="center"/>
    </xf>
    <xf numFmtId="10" fontId="7" fillId="0" borderId="3" xfId="3" applyNumberFormat="1" applyFont="1" applyFill="1" applyBorder="1" applyAlignment="1">
      <alignment horizontal="center" vertical="center"/>
    </xf>
    <xf numFmtId="0" fontId="7" fillId="0" borderId="11" xfId="6" applyFont="1" applyBorder="1" applyAlignment="1">
      <alignment horizontal="left"/>
    </xf>
    <xf numFmtId="43" fontId="7" fillId="0" borderId="0" xfId="8" applyFont="1" applyBorder="1"/>
    <xf numFmtId="0" fontId="6" fillId="0" borderId="6" xfId="6" applyBorder="1"/>
    <xf numFmtId="0" fontId="5" fillId="2" borderId="11" xfId="0" applyFont="1" applyFill="1" applyBorder="1" applyAlignment="1">
      <alignment horizontal="center" vertical="center"/>
    </xf>
    <xf numFmtId="0" fontId="0" fillId="0" borderId="6" xfId="0" applyBorder="1"/>
    <xf numFmtId="0" fontId="8" fillId="0" borderId="7" xfId="0" applyFont="1" applyBorder="1" applyAlignment="1">
      <alignment vertical="center" wrapText="1"/>
    </xf>
    <xf numFmtId="0" fontId="13" fillId="0" borderId="12" xfId="0" applyFont="1" applyBorder="1" applyAlignment="1">
      <alignment vertical="center" wrapText="1"/>
    </xf>
    <xf numFmtId="0" fontId="8" fillId="0" borderId="9" xfId="0" applyFont="1" applyBorder="1" applyAlignment="1">
      <alignment vertical="center" wrapText="1"/>
    </xf>
    <xf numFmtId="0" fontId="0" fillId="0" borderId="6" xfId="0"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18" fillId="0" borderId="10" xfId="0" applyFont="1" applyBorder="1" applyAlignment="1">
      <alignment vertical="top" wrapText="1"/>
    </xf>
    <xf numFmtId="0" fontId="18" fillId="0" borderId="7" xfId="0" applyFont="1" applyBorder="1" applyAlignment="1">
      <alignment vertical="top" wrapText="1"/>
    </xf>
    <xf numFmtId="0" fontId="18" fillId="0" borderId="12" xfId="0" applyFont="1" applyBorder="1" applyAlignment="1">
      <alignment vertical="top" wrapText="1"/>
    </xf>
    <xf numFmtId="0" fontId="9" fillId="0" borderId="1" xfId="0" applyFont="1" applyBorder="1" applyAlignment="1">
      <alignment vertical="center"/>
    </xf>
    <xf numFmtId="0" fontId="9" fillId="0" borderId="1" xfId="0" applyFont="1" applyBorder="1" applyAlignment="1">
      <alignment vertical="center" wrapText="1"/>
    </xf>
    <xf numFmtId="0" fontId="18" fillId="0" borderId="11" xfId="0" applyFont="1" applyBorder="1" applyAlignment="1">
      <alignment wrapText="1"/>
    </xf>
    <xf numFmtId="0" fontId="18" fillId="0" borderId="0" xfId="0" applyFont="1" applyAlignment="1">
      <alignment wrapText="1"/>
    </xf>
    <xf numFmtId="0" fontId="9" fillId="0" borderId="6" xfId="0" applyFont="1" applyBorder="1" applyAlignment="1">
      <alignment vertical="center" wrapText="1"/>
    </xf>
    <xf numFmtId="0" fontId="9" fillId="0" borderId="10" xfId="0" applyFont="1" applyBorder="1" applyAlignment="1">
      <alignment vertical="center"/>
    </xf>
    <xf numFmtId="0" fontId="22" fillId="0" borderId="0" xfId="14" applyFont="1"/>
    <xf numFmtId="0" fontId="13" fillId="0" borderId="0" xfId="14" applyFont="1" applyAlignment="1">
      <alignment vertical="center"/>
    </xf>
    <xf numFmtId="0" fontId="22" fillId="0" borderId="0" xfId="14" applyFont="1" applyAlignment="1">
      <alignment vertical="center"/>
    </xf>
    <xf numFmtId="49" fontId="22" fillId="0" borderId="0" xfId="14" applyNumberFormat="1" applyFont="1"/>
    <xf numFmtId="0" fontId="22" fillId="9" borderId="0" xfId="14" applyFont="1" applyFill="1"/>
    <xf numFmtId="0" fontId="21" fillId="0" borderId="0" xfId="14" applyAlignment="1">
      <alignment wrapText="1"/>
    </xf>
    <xf numFmtId="0" fontId="21" fillId="0" borderId="0" xfId="14"/>
    <xf numFmtId="4" fontId="6" fillId="0" borderId="0" xfId="14" applyNumberFormat="1" applyFont="1"/>
    <xf numFmtId="0" fontId="24" fillId="7" borderId="35" xfId="14" applyFont="1" applyFill="1" applyBorder="1" applyAlignment="1" applyProtection="1">
      <alignment horizontal="left" vertical="center"/>
      <protection locked="0"/>
    </xf>
    <xf numFmtId="0" fontId="25" fillId="8" borderId="36" xfId="14" applyFont="1" applyFill="1" applyBorder="1" applyAlignment="1" applyProtection="1">
      <alignment horizontal="left" vertical="center"/>
      <protection locked="0"/>
    </xf>
    <xf numFmtId="0" fontId="26" fillId="7" borderId="37" xfId="14" applyFont="1" applyFill="1" applyBorder="1" applyAlignment="1" applyProtection="1">
      <alignment vertical="center"/>
      <protection locked="0"/>
    </xf>
    <xf numFmtId="49" fontId="27" fillId="8" borderId="38" xfId="14" applyNumberFormat="1" applyFont="1" applyFill="1" applyBorder="1" applyAlignment="1" applyProtection="1">
      <alignment vertical="center"/>
      <protection locked="0"/>
    </xf>
    <xf numFmtId="0" fontId="26" fillId="7" borderId="39" xfId="14" applyFont="1" applyFill="1" applyBorder="1" applyAlignment="1" applyProtection="1">
      <alignment vertical="center"/>
      <protection locked="0"/>
    </xf>
    <xf numFmtId="49" fontId="27" fillId="8" borderId="40" xfId="14" applyNumberFormat="1" applyFont="1" applyFill="1" applyBorder="1" applyAlignment="1" applyProtection="1">
      <alignment vertical="center"/>
      <protection locked="0"/>
    </xf>
    <xf numFmtId="0" fontId="24" fillId="7" borderId="37" xfId="14" applyFont="1" applyFill="1" applyBorder="1" applyAlignment="1" applyProtection="1">
      <alignment horizontal="left" vertical="center"/>
      <protection locked="0"/>
    </xf>
    <xf numFmtId="0" fontId="26" fillId="7" borderId="35" xfId="14" applyFont="1" applyFill="1" applyBorder="1" applyAlignment="1" applyProtection="1">
      <alignment vertical="center"/>
      <protection locked="0"/>
    </xf>
    <xf numFmtId="0" fontId="27" fillId="8" borderId="36" xfId="14" applyFont="1" applyFill="1" applyBorder="1" applyAlignment="1" applyProtection="1">
      <alignment vertical="center"/>
      <protection locked="0"/>
    </xf>
    <xf numFmtId="0" fontId="27" fillId="8" borderId="38" xfId="14" applyFont="1" applyFill="1" applyBorder="1" applyAlignment="1" applyProtection="1">
      <alignment vertical="center"/>
      <protection locked="0"/>
    </xf>
    <xf numFmtId="14" fontId="27" fillId="8" borderId="40" xfId="14" applyNumberFormat="1" applyFont="1" applyFill="1" applyBorder="1" applyAlignment="1" applyProtection="1">
      <alignment horizontal="left" vertical="center"/>
      <protection locked="0"/>
    </xf>
    <xf numFmtId="0" fontId="27" fillId="8" borderId="40" xfId="14" applyFont="1" applyFill="1" applyBorder="1" applyAlignment="1" applyProtection="1">
      <alignment vertical="center"/>
      <protection locked="0"/>
    </xf>
    <xf numFmtId="2" fontId="7" fillId="5" borderId="3" xfId="8" applyNumberFormat="1" applyFont="1" applyFill="1" applyBorder="1" applyAlignment="1">
      <alignment horizontal="center"/>
    </xf>
    <xf numFmtId="49" fontId="31" fillId="8" borderId="38" xfId="14" applyNumberFormat="1" applyFont="1" applyFill="1" applyBorder="1" applyAlignment="1" applyProtection="1">
      <alignment vertical="center"/>
      <protection locked="0"/>
    </xf>
    <xf numFmtId="0" fontId="0" fillId="2" borderId="12" xfId="0" applyFill="1" applyBorder="1"/>
    <xf numFmtId="0" fontId="0" fillId="2" borderId="2" xfId="0" applyFill="1" applyBorder="1"/>
    <xf numFmtId="49" fontId="9" fillId="0" borderId="43" xfId="14" applyNumberFormat="1" applyFont="1" applyBorder="1" applyAlignment="1">
      <alignment horizontal="center"/>
    </xf>
    <xf numFmtId="0" fontId="11" fillId="0" borderId="0" xfId="14" applyFont="1" applyAlignment="1">
      <alignment horizontal="center"/>
    </xf>
    <xf numFmtId="49" fontId="11" fillId="5" borderId="3" xfId="14" applyNumberFormat="1" applyFont="1" applyFill="1" applyBorder="1" applyAlignment="1">
      <alignment horizontal="center"/>
    </xf>
    <xf numFmtId="0" fontId="15" fillId="5" borderId="3" xfId="14" applyFont="1" applyFill="1" applyBorder="1" applyAlignment="1">
      <alignment horizontal="center" vertical="center"/>
    </xf>
    <xf numFmtId="0" fontId="11" fillId="5" borderId="3" xfId="14" applyFont="1" applyFill="1" applyBorder="1" applyAlignment="1">
      <alignment horizontal="center" vertical="center"/>
    </xf>
    <xf numFmtId="49" fontId="11" fillId="0" borderId="3" xfId="14" applyNumberFormat="1" applyFont="1" applyBorder="1" applyAlignment="1">
      <alignment horizontal="center" vertical="center"/>
    </xf>
    <xf numFmtId="0" fontId="15" fillId="0" borderId="3" xfId="14" applyFont="1" applyBorder="1" applyAlignment="1">
      <alignment horizontal="left" vertical="center" wrapText="1"/>
    </xf>
    <xf numFmtId="0" fontId="11" fillId="0" borderId="3" xfId="14" applyFont="1" applyBorder="1" applyAlignment="1">
      <alignment horizontal="center" vertical="center"/>
    </xf>
    <xf numFmtId="14" fontId="11" fillId="0" borderId="3" xfId="14" applyNumberFormat="1" applyFont="1" applyBorder="1" applyAlignment="1">
      <alignment horizontal="center" vertical="center"/>
    </xf>
    <xf numFmtId="44" fontId="11" fillId="0" borderId="3" xfId="16" applyFont="1" applyFill="1" applyBorder="1" applyAlignment="1">
      <alignment horizontal="center" vertical="center"/>
    </xf>
    <xf numFmtId="49" fontId="11" fillId="5" borderId="3" xfId="14" applyNumberFormat="1" applyFont="1" applyFill="1" applyBorder="1" applyAlignment="1">
      <alignment horizontal="center" vertical="center"/>
    </xf>
    <xf numFmtId="49" fontId="9" fillId="0" borderId="1" xfId="14" applyNumberFormat="1" applyFont="1" applyBorder="1" applyAlignment="1">
      <alignment horizontal="center" vertical="center"/>
    </xf>
    <xf numFmtId="0" fontId="17" fillId="0" borderId="4" xfId="14" applyFont="1" applyBorder="1" applyAlignment="1">
      <alignment horizontal="left" vertical="center"/>
    </xf>
    <xf numFmtId="44" fontId="9" fillId="0" borderId="4" xfId="16" applyFont="1" applyFill="1" applyBorder="1" applyAlignment="1">
      <alignment horizontal="center"/>
    </xf>
    <xf numFmtId="44" fontId="9" fillId="0" borderId="2" xfId="16" applyFont="1" applyFill="1" applyBorder="1" applyAlignment="1">
      <alignment horizontal="center"/>
    </xf>
    <xf numFmtId="0" fontId="22" fillId="0" borderId="0" xfId="14" applyFont="1" applyAlignment="1">
      <alignment horizontal="center"/>
    </xf>
    <xf numFmtId="0" fontId="20" fillId="2" borderId="4" xfId="0" applyFont="1" applyFill="1" applyBorder="1" applyAlignment="1">
      <alignment horizontal="center" vertical="center" wrapText="1"/>
    </xf>
    <xf numFmtId="0" fontId="10" fillId="0" borderId="4" xfId="0" applyFont="1" applyBorder="1" applyAlignment="1">
      <alignment vertical="center"/>
    </xf>
    <xf numFmtId="0" fontId="11" fillId="0" borderId="6" xfId="0" applyFont="1" applyBorder="1" applyAlignment="1">
      <alignment vertical="top"/>
    </xf>
    <xf numFmtId="44" fontId="9" fillId="0" borderId="43" xfId="16" applyFont="1" applyFill="1" applyBorder="1" applyAlignment="1"/>
    <xf numFmtId="0" fontId="17" fillId="0" borderId="43" xfId="14" applyFont="1" applyBorder="1" applyAlignment="1">
      <alignment horizontal="center" vertical="center"/>
    </xf>
    <xf numFmtId="0" fontId="17" fillId="0" borderId="43" xfId="14" applyFont="1" applyBorder="1" applyAlignment="1">
      <alignment horizontal="center" vertical="center" wrapText="1"/>
    </xf>
    <xf numFmtId="0" fontId="16" fillId="2" borderId="22" xfId="0" applyFont="1" applyFill="1" applyBorder="1" applyAlignment="1">
      <alignment horizontal="center" vertical="center"/>
    </xf>
    <xf numFmtId="0" fontId="35" fillId="5" borderId="3" xfId="0" applyFont="1" applyFill="1" applyBorder="1" applyAlignment="1">
      <alignment horizontal="center"/>
    </xf>
    <xf numFmtId="0" fontId="0" fillId="0" borderId="3" xfId="0" applyBorder="1"/>
    <xf numFmtId="0" fontId="16" fillId="2" borderId="21" xfId="0" applyFont="1" applyFill="1" applyBorder="1" applyAlignment="1">
      <alignment vertical="center"/>
    </xf>
    <xf numFmtId="0" fontId="16" fillId="2" borderId="29" xfId="0" applyFont="1" applyFill="1" applyBorder="1" applyAlignment="1">
      <alignment vertical="center"/>
    </xf>
    <xf numFmtId="10" fontId="22" fillId="2" borderId="22" xfId="0" applyNumberFormat="1" applyFont="1" applyFill="1" applyBorder="1" applyAlignment="1">
      <alignment horizontal="center" vertical="center"/>
    </xf>
    <xf numFmtId="165" fontId="22" fillId="2" borderId="18" xfId="0" applyNumberFormat="1" applyFont="1" applyFill="1" applyBorder="1" applyAlignment="1">
      <alignment horizontal="center" vertical="center"/>
    </xf>
    <xf numFmtId="165" fontId="22" fillId="2" borderId="18" xfId="0" applyNumberFormat="1" applyFont="1" applyFill="1" applyBorder="1" applyAlignment="1">
      <alignment horizontal="right" vertical="center"/>
    </xf>
    <xf numFmtId="10" fontId="22" fillId="2" borderId="18" xfId="0" applyNumberFormat="1" applyFont="1" applyFill="1" applyBorder="1" applyAlignment="1">
      <alignment horizontal="center" vertical="center"/>
    </xf>
    <xf numFmtId="10" fontId="22" fillId="2" borderId="31" xfId="0" applyNumberFormat="1" applyFont="1" applyFill="1" applyBorder="1" applyAlignment="1">
      <alignment horizontal="center" vertical="center"/>
    </xf>
    <xf numFmtId="10" fontId="36" fillId="0" borderId="3" xfId="0" applyNumberFormat="1" applyFont="1" applyBorder="1"/>
    <xf numFmtId="0" fontId="16" fillId="2" borderId="27" xfId="0" applyFont="1" applyFill="1" applyBorder="1" applyAlignment="1">
      <alignment vertical="center"/>
    </xf>
    <xf numFmtId="0" fontId="16" fillId="2" borderId="10" xfId="0" applyFont="1" applyFill="1" applyBorder="1" applyAlignment="1">
      <alignment vertical="center"/>
    </xf>
    <xf numFmtId="10" fontId="16" fillId="2" borderId="10" xfId="0" applyNumberFormat="1" applyFont="1" applyFill="1" applyBorder="1" applyAlignment="1">
      <alignment horizontal="center" vertical="center"/>
    </xf>
    <xf numFmtId="165" fontId="16" fillId="2" borderId="10" xfId="0" applyNumberFormat="1" applyFont="1" applyFill="1" applyBorder="1" applyAlignment="1">
      <alignment horizontal="center" vertical="center"/>
    </xf>
    <xf numFmtId="165" fontId="22" fillId="2" borderId="1" xfId="0" applyNumberFormat="1" applyFont="1" applyFill="1" applyBorder="1" applyAlignment="1">
      <alignment horizontal="center" vertical="center"/>
    </xf>
    <xf numFmtId="10" fontId="22" fillId="2" borderId="4" xfId="0" applyNumberFormat="1" applyFont="1" applyFill="1" applyBorder="1" applyAlignment="1">
      <alignment horizontal="center" vertical="center"/>
    </xf>
    <xf numFmtId="10" fontId="22" fillId="2" borderId="2" xfId="0" applyNumberFormat="1" applyFont="1" applyFill="1" applyBorder="1" applyAlignment="1">
      <alignment horizontal="center" vertical="center"/>
    </xf>
    <xf numFmtId="9" fontId="22" fillId="2" borderId="31" xfId="0" applyNumberFormat="1" applyFont="1" applyFill="1" applyBorder="1" applyAlignment="1">
      <alignment horizontal="center" vertical="center"/>
    </xf>
    <xf numFmtId="9" fontId="22" fillId="2" borderId="1" xfId="0" applyNumberFormat="1" applyFont="1" applyFill="1" applyBorder="1" applyAlignment="1">
      <alignment horizontal="center" vertical="center"/>
    </xf>
    <xf numFmtId="9" fontId="22" fillId="2" borderId="4" xfId="0" applyNumberFormat="1" applyFont="1" applyFill="1" applyBorder="1" applyAlignment="1">
      <alignment horizontal="center" vertical="center"/>
    </xf>
    <xf numFmtId="9" fontId="22" fillId="2" borderId="2" xfId="0" applyNumberFormat="1" applyFont="1" applyFill="1" applyBorder="1" applyAlignment="1">
      <alignment horizontal="center" vertical="center"/>
    </xf>
    <xf numFmtId="0" fontId="36" fillId="0" borderId="1" xfId="0" applyFont="1" applyBorder="1"/>
    <xf numFmtId="0" fontId="36" fillId="0" borderId="4" xfId="0" applyFont="1" applyBorder="1"/>
    <xf numFmtId="0" fontId="36" fillId="0" borderId="2" xfId="0" applyFont="1" applyBorder="1"/>
    <xf numFmtId="0" fontId="36" fillId="0" borderId="3" xfId="0" applyFont="1" applyBorder="1"/>
    <xf numFmtId="165" fontId="22" fillId="2" borderId="24" xfId="0" applyNumberFormat="1" applyFont="1" applyFill="1" applyBorder="1" applyAlignment="1">
      <alignment horizontal="center" vertical="center"/>
    </xf>
    <xf numFmtId="0" fontId="22" fillId="2" borderId="14" xfId="0" applyFont="1" applyFill="1" applyBorder="1" applyAlignment="1">
      <alignment horizontal="center" vertical="center"/>
    </xf>
    <xf numFmtId="0" fontId="22" fillId="2" borderId="32" xfId="0" applyFont="1" applyFill="1" applyBorder="1" applyAlignment="1">
      <alignment horizontal="center" vertical="center"/>
    </xf>
    <xf numFmtId="165" fontId="16" fillId="2" borderId="23" xfId="0" applyNumberFormat="1" applyFont="1" applyFill="1" applyBorder="1" applyAlignment="1">
      <alignment horizontal="center" vertical="center"/>
    </xf>
    <xf numFmtId="10" fontId="16" fillId="2" borderId="18" xfId="3" applyNumberFormat="1" applyFont="1" applyFill="1" applyBorder="1" applyAlignment="1">
      <alignment horizontal="center" vertical="center"/>
    </xf>
    <xf numFmtId="10" fontId="16" fillId="2" borderId="31" xfId="3" applyNumberFormat="1" applyFont="1" applyFill="1" applyBorder="1" applyAlignment="1">
      <alignment horizontal="center" vertical="center"/>
    </xf>
    <xf numFmtId="0" fontId="37" fillId="2" borderId="0" xfId="0" applyFont="1" applyFill="1" applyAlignment="1">
      <alignment horizontal="center" vertical="center"/>
    </xf>
    <xf numFmtId="0" fontId="21" fillId="2" borderId="0" xfId="0" applyFont="1" applyFill="1" applyAlignment="1">
      <alignment horizontal="center" vertical="center"/>
    </xf>
    <xf numFmtId="165" fontId="21" fillId="2" borderId="0" xfId="0" applyNumberFormat="1" applyFont="1" applyFill="1" applyAlignment="1">
      <alignment horizontal="center" vertical="center"/>
    </xf>
    <xf numFmtId="0" fontId="21" fillId="2" borderId="27" xfId="0" applyFont="1" applyFill="1" applyBorder="1" applyAlignment="1">
      <alignment horizontal="center" vertical="center"/>
    </xf>
    <xf numFmtId="0" fontId="21" fillId="2" borderId="33" xfId="0" applyFont="1" applyFill="1" applyBorder="1" applyAlignment="1">
      <alignment horizontal="center" vertical="center"/>
    </xf>
    <xf numFmtId="0" fontId="38" fillId="5" borderId="3" xfId="0" applyFont="1" applyFill="1" applyBorder="1" applyAlignment="1">
      <alignment horizontal="center"/>
    </xf>
    <xf numFmtId="0" fontId="33" fillId="2" borderId="18" xfId="0" applyFont="1" applyFill="1" applyBorder="1" applyAlignment="1">
      <alignment horizontal="center" vertical="center"/>
    </xf>
    <xf numFmtId="0" fontId="33" fillId="2" borderId="31" xfId="0" applyFont="1" applyFill="1" applyBorder="1" applyAlignment="1">
      <alignment horizontal="center" vertical="center"/>
    </xf>
    <xf numFmtId="0" fontId="39" fillId="0" borderId="3" xfId="0" applyFont="1" applyBorder="1"/>
    <xf numFmtId="0" fontId="36" fillId="0" borderId="0" xfId="0" applyFont="1"/>
    <xf numFmtId="0" fontId="36" fillId="0" borderId="12" xfId="0" applyFont="1" applyBorder="1"/>
    <xf numFmtId="165" fontId="15" fillId="2" borderId="54" xfId="0" applyNumberFormat="1" applyFont="1" applyFill="1" applyBorder="1" applyAlignment="1">
      <alignment horizontal="center" vertical="center"/>
    </xf>
    <xf numFmtId="10" fontId="15" fillId="2" borderId="47" xfId="3" applyNumberFormat="1" applyFont="1" applyFill="1" applyBorder="1" applyAlignment="1">
      <alignment horizontal="center" vertical="center"/>
    </xf>
    <xf numFmtId="10" fontId="15" fillId="2" borderId="53" xfId="3" applyNumberFormat="1" applyFont="1" applyFill="1" applyBorder="1" applyAlignment="1">
      <alignment horizontal="center" vertical="center"/>
    </xf>
    <xf numFmtId="0" fontId="7" fillId="0" borderId="1" xfId="0" applyFont="1" applyBorder="1" applyAlignment="1">
      <alignment horizontal="left"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13" fillId="0" borderId="2" xfId="0" applyFont="1" applyBorder="1" applyAlignment="1">
      <alignment horizontal="left" vertical="center"/>
    </xf>
    <xf numFmtId="0" fontId="18" fillId="0" borderId="0" xfId="0" applyFont="1" applyAlignment="1">
      <alignment vertical="top" wrapText="1"/>
    </xf>
    <xf numFmtId="0" fontId="18" fillId="0" borderId="0" xfId="0" applyFont="1" applyAlignment="1">
      <alignment horizontal="center" wrapText="1"/>
    </xf>
    <xf numFmtId="49" fontId="9" fillId="0" borderId="45" xfId="14" applyNumberFormat="1" applyFont="1" applyBorder="1" applyAlignment="1">
      <alignment horizontal="center"/>
    </xf>
    <xf numFmtId="49" fontId="9" fillId="0" borderId="46" xfId="14" applyNumberFormat="1" applyFont="1" applyBorder="1" applyAlignment="1">
      <alignment horizontal="center"/>
    </xf>
    <xf numFmtId="49" fontId="11" fillId="2" borderId="3" xfId="14" applyNumberFormat="1" applyFont="1" applyFill="1" applyBorder="1" applyAlignment="1">
      <alignment horizontal="center" vertical="center"/>
    </xf>
    <xf numFmtId="0" fontId="11" fillId="0" borderId="3" xfId="14" applyFont="1" applyBorder="1" applyAlignment="1">
      <alignment horizontal="left" vertical="center" wrapText="1"/>
    </xf>
    <xf numFmtId="0" fontId="22" fillId="0" borderId="11" xfId="14" applyFont="1" applyBorder="1"/>
    <xf numFmtId="0" fontId="22" fillId="0" borderId="12" xfId="14" applyFont="1" applyBorder="1"/>
    <xf numFmtId="49" fontId="10" fillId="0" borderId="10" xfId="0" applyNumberFormat="1" applyFont="1" applyBorder="1" applyAlignment="1">
      <alignment vertical="center"/>
    </xf>
    <xf numFmtId="0" fontId="10" fillId="0" borderId="6" xfId="0" applyFont="1" applyBorder="1" applyAlignment="1">
      <alignment vertical="top"/>
    </xf>
    <xf numFmtId="0" fontId="19" fillId="0" borderId="6" xfId="0" applyFont="1" applyBorder="1" applyAlignment="1">
      <alignment vertical="top"/>
    </xf>
    <xf numFmtId="0" fontId="8" fillId="0" borderId="0" xfId="6" applyFont="1"/>
    <xf numFmtId="0" fontId="8" fillId="0" borderId="0" xfId="6" applyFont="1" applyAlignment="1">
      <alignment horizontal="center" vertical="center"/>
    </xf>
    <xf numFmtId="0" fontId="7" fillId="0" borderId="0" xfId="6" applyFont="1"/>
    <xf numFmtId="0" fontId="8" fillId="0" borderId="0" xfId="6" applyFont="1" applyAlignment="1">
      <alignment horizontal="left" vertical="center"/>
    </xf>
    <xf numFmtId="2" fontId="7" fillId="0" borderId="0" xfId="6" applyNumberFormat="1" applyFont="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vertical="center"/>
    </xf>
    <xf numFmtId="0" fontId="7" fillId="0" borderId="0" xfId="6" applyFont="1" applyAlignment="1">
      <alignment horizontal="center"/>
    </xf>
    <xf numFmtId="10" fontId="8" fillId="0" borderId="0" xfId="3" applyNumberFormat="1" applyFont="1" applyBorder="1" applyAlignment="1">
      <alignment horizontal="center"/>
    </xf>
    <xf numFmtId="0" fontId="8" fillId="0" borderId="48" xfId="6" applyFont="1" applyBorder="1" applyAlignment="1">
      <alignment horizontal="center" vertical="center"/>
    </xf>
    <xf numFmtId="0" fontId="11" fillId="5" borderId="3" xfId="14" applyFont="1" applyFill="1" applyBorder="1" applyAlignment="1">
      <alignment horizontal="center"/>
    </xf>
    <xf numFmtId="44" fontId="9" fillId="0" borderId="43" xfId="16" applyFont="1" applyFill="1" applyBorder="1" applyAlignment="1">
      <alignment horizont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9" fillId="0" borderId="4" xfId="0" applyFont="1" applyBorder="1" applyAlignment="1">
      <alignment vertical="center"/>
    </xf>
    <xf numFmtId="0" fontId="9" fillId="0" borderId="2" xfId="0" applyFont="1" applyBorder="1" applyAlignment="1">
      <alignment vertical="center"/>
    </xf>
    <xf numFmtId="0" fontId="9" fillId="0" borderId="0" xfId="0" applyFont="1" applyAlignment="1">
      <alignment vertical="center"/>
    </xf>
    <xf numFmtId="49" fontId="9" fillId="0" borderId="44" xfId="14" applyNumberFormat="1" applyFont="1" applyBorder="1" applyAlignment="1">
      <alignment horizontal="center"/>
    </xf>
    <xf numFmtId="0" fontId="17" fillId="0" borderId="8" xfId="14" applyFont="1" applyBorder="1" applyAlignment="1">
      <alignment horizontal="left" vertical="center"/>
    </xf>
    <xf numFmtId="0" fontId="17" fillId="0" borderId="9" xfId="14" applyFont="1" applyBorder="1" applyAlignment="1">
      <alignment horizontal="left" vertical="center"/>
    </xf>
    <xf numFmtId="44" fontId="9" fillId="0" borderId="48" xfId="16" applyFont="1" applyFill="1" applyBorder="1" applyAlignment="1">
      <alignment horizontal="center"/>
    </xf>
    <xf numFmtId="49" fontId="40" fillId="2" borderId="3" xfId="14" applyNumberFormat="1" applyFont="1" applyFill="1" applyBorder="1" applyAlignment="1">
      <alignment horizontal="center" vertical="center"/>
    </xf>
    <xf numFmtId="0" fontId="40" fillId="0" borderId="3" xfId="14" applyFont="1" applyBorder="1" applyAlignment="1">
      <alignment horizontal="left" vertical="center" wrapText="1"/>
    </xf>
    <xf numFmtId="0" fontId="40" fillId="0" borderId="3" xfId="14" applyFont="1" applyBorder="1" applyAlignment="1">
      <alignment horizontal="center" vertical="center"/>
    </xf>
    <xf numFmtId="14" fontId="40" fillId="0" borderId="3" xfId="14" applyNumberFormat="1" applyFont="1" applyBorder="1" applyAlignment="1">
      <alignment horizontal="center" vertical="center"/>
    </xf>
    <xf numFmtId="44" fontId="40" fillId="0" borderId="3" xfId="16" applyFont="1" applyFill="1" applyBorder="1" applyAlignment="1">
      <alignment horizontal="center" vertical="center"/>
    </xf>
    <xf numFmtId="49" fontId="40" fillId="0" borderId="3" xfId="14" applyNumberFormat="1" applyFont="1" applyBorder="1" applyAlignment="1">
      <alignment horizontal="center" vertical="center"/>
    </xf>
    <xf numFmtId="49" fontId="9" fillId="0" borderId="11" xfId="14" applyNumberFormat="1" applyFont="1" applyBorder="1" applyAlignment="1">
      <alignment horizontal="center"/>
    </xf>
    <xf numFmtId="0" fontId="17" fillId="0" borderId="0" xfId="14" applyFont="1" applyAlignment="1">
      <alignment horizontal="left" vertical="center"/>
    </xf>
    <xf numFmtId="44" fontId="9" fillId="0" borderId="0" xfId="16" applyFont="1" applyFill="1" applyBorder="1" applyAlignment="1">
      <alignment horizontal="center"/>
    </xf>
    <xf numFmtId="44" fontId="9" fillId="0" borderId="12" xfId="16" applyFont="1" applyFill="1" applyBorder="1" applyAlignment="1">
      <alignment horizontal="center"/>
    </xf>
    <xf numFmtId="0" fontId="20" fillId="2" borderId="3" xfId="0" applyFont="1" applyFill="1" applyBorder="1" applyAlignment="1">
      <alignment vertical="center" wrapText="1"/>
    </xf>
    <xf numFmtId="0" fontId="20" fillId="2" borderId="3" xfId="0" applyFont="1" applyFill="1" applyBorder="1" applyAlignment="1">
      <alignment horizontal="center" vertical="center" wrapText="1"/>
    </xf>
    <xf numFmtId="0" fontId="35" fillId="0" borderId="48" xfId="0" applyFont="1" applyBorder="1"/>
    <xf numFmtId="0" fontId="35" fillId="3" borderId="0" xfId="0" applyFont="1" applyFill="1"/>
    <xf numFmtId="0" fontId="0" fillId="3" borderId="0" xfId="0" applyFill="1"/>
    <xf numFmtId="167" fontId="8" fillId="2" borderId="3" xfId="8" applyNumberFormat="1" applyFont="1" applyFill="1" applyBorder="1" applyAlignment="1">
      <alignment horizontal="center" vertical="center"/>
    </xf>
    <xf numFmtId="0" fontId="8" fillId="2" borderId="3" xfId="0" applyFont="1" applyFill="1" applyBorder="1" applyAlignment="1">
      <alignment horizontal="center" vertical="center"/>
    </xf>
    <xf numFmtId="0" fontId="5" fillId="2" borderId="0" xfId="14" applyFont="1" applyFill="1" applyAlignment="1">
      <alignment vertical="center"/>
    </xf>
    <xf numFmtId="0" fontId="21" fillId="2" borderId="0" xfId="14" applyFill="1"/>
    <xf numFmtId="0" fontId="21" fillId="2" borderId="0" xfId="14" applyFill="1" applyAlignment="1">
      <alignment vertical="center"/>
    </xf>
    <xf numFmtId="4" fontId="20" fillId="2" borderId="3" xfId="8" applyNumberFormat="1" applyFont="1" applyFill="1" applyBorder="1" applyAlignment="1">
      <alignment horizontal="right" vertical="center" wrapText="1"/>
    </xf>
    <xf numFmtId="0" fontId="32" fillId="0" borderId="0" xfId="0" applyFont="1"/>
    <xf numFmtId="49" fontId="27" fillId="8" borderId="38" xfId="14" applyNumberFormat="1" applyFont="1" applyFill="1" applyBorder="1" applyAlignment="1" applyProtection="1">
      <alignment vertical="center" wrapText="1"/>
      <protection locked="0"/>
    </xf>
    <xf numFmtId="0" fontId="28" fillId="9" borderId="37" xfId="14" applyFont="1" applyFill="1" applyBorder="1" applyAlignment="1" applyProtection="1">
      <alignment vertical="center"/>
      <protection locked="0"/>
    </xf>
    <xf numFmtId="10" fontId="28" fillId="9" borderId="38" xfId="14" applyNumberFormat="1" applyFont="1" applyFill="1" applyBorder="1" applyAlignment="1" applyProtection="1">
      <alignment horizontal="left" vertical="center"/>
      <protection locked="0"/>
    </xf>
    <xf numFmtId="4" fontId="28" fillId="9" borderId="38" xfId="14" applyNumberFormat="1" applyFont="1" applyFill="1" applyBorder="1" applyAlignment="1" applyProtection="1">
      <alignment vertical="center"/>
      <protection locked="0"/>
    </xf>
    <xf numFmtId="0" fontId="28" fillId="9" borderId="38" xfId="14" applyFont="1" applyFill="1" applyBorder="1" applyAlignment="1" applyProtection="1">
      <alignment vertical="center"/>
      <protection locked="0"/>
    </xf>
    <xf numFmtId="0" fontId="41" fillId="0" borderId="0" xfId="17" applyFont="1"/>
    <xf numFmtId="0" fontId="41" fillId="0" borderId="0" xfId="17" applyFont="1" applyAlignment="1">
      <alignment horizontal="center" vertical="center"/>
    </xf>
    <xf numFmtId="0" fontId="34" fillId="0" borderId="11" xfId="17" applyFont="1" applyBorder="1" applyAlignment="1">
      <alignment horizontal="right" vertical="center"/>
    </xf>
    <xf numFmtId="0" fontId="34" fillId="0" borderId="0" xfId="17" applyFont="1" applyAlignment="1">
      <alignment horizontal="right" vertical="center"/>
    </xf>
    <xf numFmtId="4" fontId="34" fillId="3" borderId="0" xfId="17" applyNumberFormat="1" applyFont="1" applyFill="1" applyAlignment="1">
      <alignment horizontal="center" vertical="center" wrapText="1"/>
    </xf>
    <xf numFmtId="4" fontId="34" fillId="0" borderId="0" xfId="17" applyNumberFormat="1" applyFont="1" applyAlignment="1">
      <alignment horizontal="center" vertical="center" wrapText="1"/>
    </xf>
    <xf numFmtId="4" fontId="34" fillId="0" borderId="12" xfId="17" applyNumberFormat="1" applyFont="1" applyBorder="1" applyAlignment="1">
      <alignment horizontal="center" vertical="center" wrapText="1"/>
    </xf>
    <xf numFmtId="0" fontId="42" fillId="0" borderId="0" xfId="0" applyFont="1"/>
    <xf numFmtId="0" fontId="41" fillId="0" borderId="0" xfId="17" applyFont="1" applyAlignment="1">
      <alignment vertical="center"/>
    </xf>
    <xf numFmtId="0" fontId="8" fillId="0" borderId="0" xfId="17" applyFont="1"/>
    <xf numFmtId="0" fontId="7" fillId="5" borderId="3" xfId="17" applyFont="1" applyFill="1" applyBorder="1" applyAlignment="1">
      <alignment horizontal="center" vertical="center" wrapText="1"/>
    </xf>
    <xf numFmtId="0" fontId="8" fillId="2" borderId="3" xfId="17" applyFont="1" applyFill="1" applyBorder="1" applyAlignment="1">
      <alignment horizontal="center" vertical="center" wrapText="1"/>
    </xf>
    <xf numFmtId="0" fontId="7" fillId="2" borderId="3" xfId="17" applyFont="1" applyFill="1" applyBorder="1" applyAlignment="1">
      <alignment horizontal="center" vertical="center" wrapText="1"/>
    </xf>
    <xf numFmtId="0" fontId="7" fillId="5" borderId="5" xfId="17" applyFont="1" applyFill="1" applyBorder="1" applyAlignment="1">
      <alignment horizontal="center" vertical="center" wrapText="1"/>
    </xf>
    <xf numFmtId="0" fontId="42" fillId="2" borderId="0" xfId="0" applyFont="1" applyFill="1"/>
    <xf numFmtId="0" fontId="8" fillId="0" borderId="4" xfId="0" applyFont="1" applyBorder="1" applyAlignment="1">
      <alignment vertical="center" wrapText="1"/>
    </xf>
    <xf numFmtId="0" fontId="7" fillId="5" borderId="3"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3" xfId="0" applyFont="1" applyFill="1" applyBorder="1" applyAlignment="1">
      <alignment horizontal="right" vertical="center"/>
    </xf>
    <xf numFmtId="2" fontId="7" fillId="2" borderId="3" xfId="0" applyNumberFormat="1" applyFont="1" applyFill="1" applyBorder="1" applyAlignment="1">
      <alignment horizontal="center" vertical="center"/>
    </xf>
    <xf numFmtId="0" fontId="8" fillId="2" borderId="3"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45" fillId="0" borderId="0" xfId="0" applyFont="1" applyAlignment="1">
      <alignment horizontal="right" vertical="center"/>
    </xf>
    <xf numFmtId="0" fontId="46" fillId="0" borderId="0" xfId="0" applyFont="1" applyAlignment="1">
      <alignment horizontal="left" vertical="center"/>
    </xf>
    <xf numFmtId="168" fontId="0" fillId="0" borderId="0" xfId="0" applyNumberFormat="1" applyAlignment="1">
      <alignment vertical="center"/>
    </xf>
    <xf numFmtId="0" fontId="48" fillId="0" borderId="3" xfId="0" applyFont="1" applyBorder="1" applyAlignment="1">
      <alignment vertical="center" textRotation="90"/>
    </xf>
    <xf numFmtId="0" fontId="46" fillId="0" borderId="3" xfId="0" applyFont="1" applyBorder="1" applyAlignment="1">
      <alignment vertical="center" wrapText="1"/>
    </xf>
    <xf numFmtId="0" fontId="51" fillId="0" borderId="0" xfId="0" applyFont="1"/>
    <xf numFmtId="0" fontId="34" fillId="0" borderId="0" xfId="17" applyFont="1"/>
    <xf numFmtId="0" fontId="7" fillId="6" borderId="6" xfId="17" applyFont="1" applyFill="1" applyBorder="1" applyAlignment="1">
      <alignment horizontal="center" vertical="center"/>
    </xf>
    <xf numFmtId="0" fontId="8" fillId="6" borderId="0" xfId="17" applyFont="1" applyFill="1" applyAlignment="1">
      <alignment vertical="center"/>
    </xf>
    <xf numFmtId="0" fontId="7" fillId="6" borderId="10" xfId="17" applyFont="1" applyFill="1" applyBorder="1" applyAlignment="1">
      <alignment vertical="center"/>
    </xf>
    <xf numFmtId="0" fontId="7" fillId="6" borderId="7" xfId="17" applyFont="1" applyFill="1" applyBorder="1" applyAlignment="1">
      <alignment vertical="center"/>
    </xf>
    <xf numFmtId="0" fontId="8" fillId="0" borderId="3" xfId="17" applyFont="1" applyBorder="1" applyAlignment="1">
      <alignment horizontal="center" vertical="center" wrapText="1"/>
    </xf>
    <xf numFmtId="49" fontId="7" fillId="8" borderId="4" xfId="0" applyNumberFormat="1" applyFont="1" applyFill="1" applyBorder="1" applyAlignment="1">
      <alignment horizontal="center" vertical="center" wrapText="1"/>
    </xf>
    <xf numFmtId="0" fontId="7" fillId="8" borderId="4" xfId="0" applyFont="1" applyFill="1" applyBorder="1" applyAlignment="1">
      <alignment horizontal="left" vertical="center" wrapText="1"/>
    </xf>
    <xf numFmtId="43" fontId="20" fillId="2" borderId="4" xfId="8" applyFont="1" applyFill="1" applyBorder="1" applyAlignment="1" applyProtection="1">
      <alignment horizontal="right" vertical="center" wrapText="1"/>
    </xf>
    <xf numFmtId="4" fontId="20" fillId="2" borderId="4" xfId="8" applyNumberFormat="1" applyFont="1" applyFill="1" applyBorder="1" applyAlignment="1">
      <alignment horizontal="right" vertical="center" wrapText="1"/>
    </xf>
    <xf numFmtId="0" fontId="8" fillId="8" borderId="4" xfId="17" applyFont="1" applyFill="1" applyBorder="1" applyAlignment="1">
      <alignment vertical="center"/>
    </xf>
    <xf numFmtId="0" fontId="7" fillId="8" borderId="4" xfId="17" applyFont="1" applyFill="1" applyBorder="1" applyAlignment="1">
      <alignment vertical="center"/>
    </xf>
    <xf numFmtId="0" fontId="7" fillId="8" borderId="2" xfId="17" applyFont="1" applyFill="1" applyBorder="1" applyAlignment="1">
      <alignment vertical="center"/>
    </xf>
    <xf numFmtId="49" fontId="7" fillId="5" borderId="4" xfId="0" applyNumberFormat="1" applyFont="1" applyFill="1" applyBorder="1" applyAlignment="1">
      <alignment horizontal="center" vertical="center" wrapText="1"/>
    </xf>
    <xf numFmtId="0" fontId="7" fillId="5" borderId="4" xfId="0" applyFont="1" applyFill="1" applyBorder="1" applyAlignment="1">
      <alignment horizontal="left" vertical="center" wrapText="1"/>
    </xf>
    <xf numFmtId="43" fontId="9" fillId="5" borderId="4" xfId="8" applyFont="1" applyFill="1" applyBorder="1" applyAlignment="1" applyProtection="1">
      <alignment horizontal="right" vertical="center" wrapText="1"/>
    </xf>
    <xf numFmtId="0" fontId="8" fillId="0" borderId="3"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horizontal="right" vertical="center" wrapText="1"/>
    </xf>
    <xf numFmtId="0" fontId="8" fillId="0" borderId="2" xfId="17" applyFont="1" applyBorder="1" applyAlignment="1">
      <alignment horizontal="left" vertical="center" wrapText="1"/>
    </xf>
    <xf numFmtId="49" fontId="7" fillId="6" borderId="6" xfId="17" applyNumberFormat="1" applyFont="1" applyFill="1" applyBorder="1" applyAlignment="1">
      <alignment horizontal="center" vertical="center"/>
    </xf>
    <xf numFmtId="0" fontId="8" fillId="6" borderId="4" xfId="17" applyFont="1" applyFill="1" applyBorder="1" applyAlignment="1">
      <alignment vertical="center"/>
    </xf>
    <xf numFmtId="0" fontId="8" fillId="2" borderId="6" xfId="17" applyFont="1" applyFill="1" applyBorder="1" applyAlignment="1">
      <alignment horizontal="center" vertical="center"/>
    </xf>
    <xf numFmtId="0" fontId="8" fillId="2" borderId="10" xfId="17" applyFont="1" applyFill="1" applyBorder="1" applyAlignment="1">
      <alignment horizontal="center" vertical="center"/>
    </xf>
    <xf numFmtId="0" fontId="8" fillId="2" borderId="7" xfId="17" applyFont="1" applyFill="1" applyBorder="1" applyAlignment="1">
      <alignment horizontal="center" vertical="center"/>
    </xf>
    <xf numFmtId="0" fontId="7" fillId="2" borderId="11" xfId="17" applyFont="1" applyFill="1" applyBorder="1" applyAlignment="1">
      <alignment vertical="center" wrapText="1"/>
    </xf>
    <xf numFmtId="49" fontId="7" fillId="2" borderId="0" xfId="17" applyNumberFormat="1" applyFont="1" applyFill="1" applyAlignment="1">
      <alignment vertical="center" wrapText="1"/>
    </xf>
    <xf numFmtId="49" fontId="7" fillId="2" borderId="12" xfId="17" applyNumberFormat="1" applyFont="1" applyFill="1" applyBorder="1" applyAlignment="1">
      <alignment vertical="center" wrapText="1"/>
    </xf>
    <xf numFmtId="0" fontId="8" fillId="2" borderId="11" xfId="17" applyFont="1" applyFill="1" applyBorder="1" applyAlignment="1">
      <alignment horizontal="center" vertical="center"/>
    </xf>
    <xf numFmtId="0" fontId="8" fillId="2" borderId="0" xfId="17" applyFont="1" applyFill="1" applyAlignment="1">
      <alignment horizontal="center" vertical="center"/>
    </xf>
    <xf numFmtId="0" fontId="8" fillId="2" borderId="12" xfId="17" applyFont="1" applyFill="1" applyBorder="1" applyAlignment="1">
      <alignment horizontal="center" vertical="center"/>
    </xf>
    <xf numFmtId="0" fontId="8" fillId="8" borderId="4" xfId="0" applyFont="1" applyFill="1" applyBorder="1" applyAlignment="1">
      <alignment horizontal="center" vertical="center" wrapText="1"/>
    </xf>
    <xf numFmtId="43" fontId="8" fillId="8" borderId="4" xfId="8" applyFont="1" applyFill="1" applyBorder="1" applyAlignment="1" applyProtection="1">
      <alignment horizontal="right" vertical="center" wrapText="1"/>
    </xf>
    <xf numFmtId="4" fontId="8" fillId="8" borderId="4" xfId="8" applyNumberFormat="1" applyFont="1" applyFill="1" applyBorder="1" applyAlignment="1" applyProtection="1">
      <alignment horizontal="right" vertical="center" wrapText="1"/>
    </xf>
    <xf numFmtId="44" fontId="7" fillId="8" borderId="4" xfId="8" applyNumberFormat="1" applyFont="1" applyFill="1" applyBorder="1" applyAlignment="1" applyProtection="1">
      <alignment horizontal="right" vertical="center" wrapText="1"/>
    </xf>
    <xf numFmtId="0" fontId="8" fillId="5" borderId="4" xfId="0" applyFont="1" applyFill="1" applyBorder="1" applyAlignment="1">
      <alignment horizontal="center" vertical="center" wrapText="1"/>
    </xf>
    <xf numFmtId="43" fontId="8" fillId="5" borderId="4" xfId="8" applyFont="1" applyFill="1" applyBorder="1" applyAlignment="1" applyProtection="1">
      <alignment horizontal="right" vertical="center" wrapText="1"/>
    </xf>
    <xf numFmtId="4" fontId="8" fillId="5" borderId="4" xfId="8" applyNumberFormat="1" applyFont="1" applyFill="1" applyBorder="1" applyAlignment="1" applyProtection="1">
      <alignment horizontal="right" vertical="center" wrapText="1"/>
    </xf>
    <xf numFmtId="44" fontId="7" fillId="5" borderId="4" xfId="8" applyNumberFormat="1" applyFont="1" applyFill="1" applyBorder="1" applyAlignment="1" applyProtection="1">
      <alignment horizontal="right" vertical="center" wrapText="1"/>
    </xf>
    <xf numFmtId="0" fontId="7" fillId="2" borderId="1"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7" fillId="2" borderId="2" xfId="17" applyFont="1" applyFill="1" applyBorder="1" applyAlignment="1">
      <alignment horizontal="center" vertical="center" wrapText="1"/>
    </xf>
    <xf numFmtId="0" fontId="41" fillId="0" borderId="0" xfId="14" applyFont="1"/>
    <xf numFmtId="0" fontId="32" fillId="2" borderId="0" xfId="0" applyFont="1" applyFill="1" applyAlignment="1">
      <alignment vertical="center"/>
    </xf>
    <xf numFmtId="0" fontId="52" fillId="2" borderId="0" xfId="0" applyFont="1" applyFill="1" applyAlignment="1">
      <alignment vertical="center"/>
    </xf>
    <xf numFmtId="0" fontId="32" fillId="0" borderId="0" xfId="0" applyFont="1" applyAlignment="1">
      <alignment vertical="center"/>
    </xf>
    <xf numFmtId="0" fontId="8" fillId="0" borderId="7" xfId="17" applyFont="1" applyBorder="1" applyAlignment="1">
      <alignment horizontal="left" vertical="center" wrapText="1"/>
    </xf>
    <xf numFmtId="0" fontId="7" fillId="0" borderId="3" xfId="17" applyFont="1" applyBorder="1" applyAlignment="1">
      <alignment horizontal="center" vertical="center" wrapText="1"/>
    </xf>
    <xf numFmtId="2" fontId="8" fillId="3" borderId="3" xfId="17" applyNumberFormat="1" applyFont="1" applyFill="1" applyBorder="1" applyAlignment="1">
      <alignment horizontal="center" vertical="center"/>
    </xf>
    <xf numFmtId="0" fontId="7" fillId="0" borderId="3" xfId="17" applyFont="1" applyBorder="1" applyAlignment="1">
      <alignment horizontal="center" vertical="center"/>
    </xf>
    <xf numFmtId="0" fontId="8" fillId="0" borderId="4" xfId="0" applyFont="1" applyBorder="1" applyAlignment="1">
      <alignment horizontal="center" vertical="center" wrapText="1"/>
    </xf>
    <xf numFmtId="0" fontId="8" fillId="0" borderId="6" xfId="17" applyFont="1" applyBorder="1" applyAlignment="1">
      <alignment horizontal="center" vertical="center"/>
    </xf>
    <xf numFmtId="0" fontId="8" fillId="0" borderId="10" xfId="17" applyFont="1" applyBorder="1" applyAlignment="1">
      <alignment horizontal="center" vertical="center"/>
    </xf>
    <xf numFmtId="0" fontId="8" fillId="0" borderId="7" xfId="17" applyFont="1" applyBorder="1" applyAlignment="1">
      <alignment horizontal="center" vertical="center"/>
    </xf>
    <xf numFmtId="0" fontId="8" fillId="0" borderId="11" xfId="17" applyFont="1" applyBorder="1" applyAlignment="1">
      <alignment horizontal="center" vertical="center"/>
    </xf>
    <xf numFmtId="0" fontId="8" fillId="0" borderId="0" xfId="17" applyFont="1" applyAlignment="1">
      <alignment horizontal="center" vertical="center"/>
    </xf>
    <xf numFmtId="0" fontId="8" fillId="0" borderId="12" xfId="17" applyFont="1" applyBorder="1" applyAlignment="1">
      <alignment horizontal="center" vertical="center"/>
    </xf>
    <xf numFmtId="49" fontId="7" fillId="8" borderId="1" xfId="17" applyNumberFormat="1" applyFont="1" applyFill="1" applyBorder="1" applyAlignment="1">
      <alignment horizontal="center" vertical="center"/>
    </xf>
    <xf numFmtId="43" fontId="11" fillId="5" borderId="4" xfId="8" applyFont="1" applyFill="1" applyBorder="1" applyAlignment="1" applyProtection="1">
      <alignment horizontal="right" vertical="center" wrapText="1"/>
    </xf>
    <xf numFmtId="43" fontId="20" fillId="2" borderId="0" xfId="8" applyFont="1" applyFill="1" applyBorder="1" applyAlignment="1" applyProtection="1">
      <alignment horizontal="right" vertical="center" wrapText="1"/>
    </xf>
    <xf numFmtId="0" fontId="53" fillId="2" borderId="0" xfId="0" applyFont="1" applyFill="1" applyAlignment="1">
      <alignment vertical="center"/>
    </xf>
    <xf numFmtId="0" fontId="53" fillId="2" borderId="0" xfId="0" applyFont="1" applyFill="1" applyAlignment="1">
      <alignment horizontal="center" vertical="center"/>
    </xf>
    <xf numFmtId="0" fontId="53" fillId="2" borderId="0" xfId="0" applyFont="1" applyFill="1" applyAlignment="1">
      <alignment vertical="center" wrapText="1"/>
    </xf>
    <xf numFmtId="43" fontId="53" fillId="2" borderId="0" xfId="8" applyFont="1" applyFill="1" applyAlignment="1">
      <alignment vertical="center"/>
    </xf>
    <xf numFmtId="4" fontId="53" fillId="2" borderId="0" xfId="8" applyNumberFormat="1" applyFont="1" applyFill="1" applyAlignment="1">
      <alignment vertical="center"/>
    </xf>
    <xf numFmtId="4" fontId="32" fillId="2" borderId="0" xfId="8" applyNumberFormat="1" applyFont="1" applyFill="1" applyAlignment="1">
      <alignment vertical="center"/>
    </xf>
    <xf numFmtId="43" fontId="32" fillId="2" borderId="0" xfId="8" applyFont="1" applyFill="1" applyAlignment="1">
      <alignment vertical="center"/>
    </xf>
    <xf numFmtId="44" fontId="53" fillId="2" borderId="0" xfId="8" applyNumberFormat="1" applyFont="1" applyFill="1" applyAlignment="1">
      <alignment vertical="center"/>
    </xf>
    <xf numFmtId="2" fontId="41" fillId="0" borderId="1" xfId="17" applyNumberFormat="1" applyFont="1" applyBorder="1" applyAlignment="1">
      <alignment horizontal="center" vertical="center"/>
    </xf>
    <xf numFmtId="2" fontId="41" fillId="0" borderId="4" xfId="17" applyNumberFormat="1" applyFont="1" applyBorder="1" applyAlignment="1">
      <alignment horizontal="center" vertical="center"/>
    </xf>
    <xf numFmtId="2" fontId="41" fillId="0" borderId="4" xfId="17" applyNumberFormat="1" applyFont="1" applyBorder="1" applyAlignment="1">
      <alignment horizontal="left" vertical="center" wrapText="1"/>
    </xf>
    <xf numFmtId="2" fontId="41" fillId="0" borderId="2" xfId="17" applyNumberFormat="1" applyFont="1" applyBorder="1" applyAlignment="1">
      <alignment horizontal="left" vertical="center" wrapText="1"/>
    </xf>
    <xf numFmtId="0" fontId="8"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53" fillId="2" borderId="4" xfId="0" applyFont="1" applyFill="1" applyBorder="1" applyAlignment="1">
      <alignment vertical="center" wrapText="1"/>
    </xf>
    <xf numFmtId="0" fontId="8" fillId="2" borderId="4" xfId="0" applyFont="1" applyFill="1" applyBorder="1" applyAlignment="1">
      <alignment vertical="center"/>
    </xf>
    <xf numFmtId="43" fontId="53" fillId="2" borderId="4" xfId="8" applyFont="1" applyFill="1" applyBorder="1" applyAlignment="1">
      <alignment vertical="center"/>
    </xf>
    <xf numFmtId="4" fontId="7" fillId="2" borderId="4" xfId="0" applyNumberFormat="1" applyFont="1" applyFill="1" applyBorder="1" applyAlignment="1">
      <alignment horizontal="right" vertical="center"/>
    </xf>
    <xf numFmtId="4" fontId="8" fillId="2" borderId="4" xfId="8" applyNumberFormat="1" applyFont="1" applyFill="1" applyBorder="1" applyAlignment="1">
      <alignment horizontal="right" vertical="center" wrapText="1"/>
    </xf>
    <xf numFmtId="44" fontId="53" fillId="2" borderId="4" xfId="8" applyNumberFormat="1" applyFont="1" applyFill="1" applyBorder="1" applyAlignment="1">
      <alignment vertical="center"/>
    </xf>
    <xf numFmtId="43" fontId="10" fillId="2" borderId="4" xfId="8" applyFont="1" applyFill="1" applyBorder="1" applyAlignment="1" applyProtection="1">
      <alignment horizontal="right" vertical="center" wrapText="1"/>
    </xf>
    <xf numFmtId="0" fontId="7" fillId="0" borderId="1" xfId="17" applyFont="1" applyBorder="1" applyAlignment="1">
      <alignment horizontal="center" vertical="center"/>
    </xf>
    <xf numFmtId="0" fontId="49" fillId="0" borderId="0" xfId="0" applyFont="1"/>
    <xf numFmtId="0" fontId="7" fillId="7" borderId="4" xfId="17" applyFont="1" applyFill="1" applyBorder="1" applyAlignment="1">
      <alignment horizontal="center" vertical="center" wrapText="1"/>
    </xf>
    <xf numFmtId="0" fontId="7" fillId="7" borderId="2" xfId="17" applyFont="1" applyFill="1" applyBorder="1" applyAlignment="1">
      <alignment horizontal="center" vertical="center" wrapText="1"/>
    </xf>
    <xf numFmtId="4" fontId="7" fillId="0" borderId="3" xfId="17" applyNumberFormat="1" applyFont="1" applyBorder="1" applyAlignment="1">
      <alignment horizontal="center" vertical="center" wrapText="1"/>
    </xf>
    <xf numFmtId="0" fontId="8" fillId="0" borderId="3" xfId="17" applyFont="1" applyBorder="1" applyAlignment="1">
      <alignment horizontal="center" vertical="center"/>
    </xf>
    <xf numFmtId="4" fontId="8" fillId="3" borderId="3" xfId="17" applyNumberFormat="1" applyFont="1" applyFill="1" applyBorder="1" applyAlignment="1">
      <alignment horizontal="center" vertical="center" wrapText="1"/>
    </xf>
    <xf numFmtId="4" fontId="7" fillId="3" borderId="3" xfId="17" applyNumberFormat="1" applyFont="1" applyFill="1" applyBorder="1" applyAlignment="1">
      <alignment horizontal="center" vertical="center" wrapText="1"/>
    </xf>
    <xf numFmtId="0" fontId="10" fillId="0" borderId="3" xfId="17" applyFont="1" applyBorder="1" applyAlignment="1">
      <alignment horizontal="center" vertical="center"/>
    </xf>
    <xf numFmtId="2" fontId="8" fillId="10" borderId="3" xfId="17" applyNumberFormat="1" applyFont="1" applyFill="1" applyBorder="1" applyAlignment="1">
      <alignment horizontal="center" vertical="center"/>
    </xf>
    <xf numFmtId="0" fontId="7" fillId="5" borderId="0" xfId="0" applyFont="1" applyFill="1" applyAlignment="1">
      <alignment horizontal="center" vertical="center" wrapText="1"/>
    </xf>
    <xf numFmtId="0" fontId="7" fillId="5" borderId="0" xfId="0" applyFont="1" applyFill="1" applyAlignment="1">
      <alignment horizontal="left" vertical="center" wrapText="1"/>
    </xf>
    <xf numFmtId="0" fontId="8" fillId="5" borderId="0" xfId="0" applyFont="1" applyFill="1" applyAlignment="1">
      <alignment vertical="center" wrapText="1"/>
    </xf>
    <xf numFmtId="43" fontId="8" fillId="5" borderId="0" xfId="8" applyFont="1" applyFill="1" applyBorder="1" applyAlignment="1" applyProtection="1">
      <alignment vertical="center" wrapText="1"/>
    </xf>
    <xf numFmtId="4" fontId="8" fillId="5" borderId="0" xfId="8" applyNumberFormat="1" applyFont="1" applyFill="1" applyBorder="1" applyAlignment="1" applyProtection="1">
      <alignment vertical="center" wrapText="1"/>
    </xf>
    <xf numFmtId="44" fontId="7" fillId="5" borderId="0" xfId="8" applyNumberFormat="1" applyFont="1" applyFill="1" applyBorder="1" applyAlignment="1" applyProtection="1">
      <alignment vertical="center" wrapText="1"/>
    </xf>
    <xf numFmtId="2" fontId="7" fillId="3" borderId="1" xfId="17" applyNumberFormat="1" applyFont="1" applyFill="1" applyBorder="1" applyAlignment="1">
      <alignment horizontal="center" vertical="center" wrapText="1"/>
    </xf>
    <xf numFmtId="0" fontId="7" fillId="0" borderId="2" xfId="17" applyFont="1" applyBorder="1" applyAlignment="1">
      <alignment horizontal="center" vertical="center" wrapText="1"/>
    </xf>
    <xf numFmtId="0" fontId="7" fillId="5" borderId="1" xfId="17" applyFont="1" applyFill="1" applyBorder="1" applyAlignment="1">
      <alignment horizontal="center" vertical="center" wrapText="1"/>
    </xf>
    <xf numFmtId="0" fontId="7" fillId="5" borderId="4" xfId="17" applyFont="1" applyFill="1" applyBorder="1" applyAlignment="1">
      <alignment horizontal="center" vertical="center" wrapText="1"/>
    </xf>
    <xf numFmtId="0" fontId="7" fillId="5" borderId="2" xfId="17" applyFont="1" applyFill="1" applyBorder="1" applyAlignment="1">
      <alignment horizontal="center" vertical="center" wrapText="1"/>
    </xf>
    <xf numFmtId="2" fontId="8" fillId="3" borderId="3" xfId="17" applyNumberFormat="1" applyFont="1" applyFill="1" applyBorder="1" applyAlignment="1">
      <alignment horizontal="center" vertical="center" wrapText="1"/>
    </xf>
    <xf numFmtId="0" fontId="8" fillId="0" borderId="5" xfId="17" applyFont="1" applyBorder="1" applyAlignment="1">
      <alignment horizontal="center" vertical="center" wrapText="1"/>
    </xf>
    <xf numFmtId="0" fontId="7" fillId="7" borderId="1" xfId="17" applyFont="1" applyFill="1" applyBorder="1" applyAlignment="1">
      <alignment horizontal="left" vertical="center" wrapText="1"/>
    </xf>
    <xf numFmtId="0" fontId="7" fillId="10" borderId="3" xfId="17" applyFont="1" applyFill="1" applyBorder="1" applyAlignment="1">
      <alignment horizontal="center" vertical="center"/>
    </xf>
    <xf numFmtId="2" fontId="8" fillId="0" borderId="3" xfId="17" applyNumberFormat="1" applyFont="1" applyBorder="1" applyAlignment="1">
      <alignment horizontal="center" vertical="center"/>
    </xf>
    <xf numFmtId="2" fontId="8" fillId="2" borderId="3" xfId="17" applyNumberFormat="1" applyFont="1" applyFill="1" applyBorder="1" applyAlignment="1">
      <alignment horizontal="center" vertical="center"/>
    </xf>
    <xf numFmtId="0" fontId="7" fillId="0" borderId="48" xfId="17" applyFont="1" applyBorder="1" applyAlignment="1">
      <alignment horizontal="center" vertical="center"/>
    </xf>
    <xf numFmtId="0" fontId="7" fillId="6" borderId="1" xfId="17" applyFont="1" applyFill="1" applyBorder="1" applyAlignment="1">
      <alignment horizontal="center" vertical="center"/>
    </xf>
    <xf numFmtId="0" fontId="7" fillId="6" borderId="4" xfId="17" applyFont="1" applyFill="1" applyBorder="1" applyAlignment="1">
      <alignment vertical="center"/>
    </xf>
    <xf numFmtId="0" fontId="7" fillId="6" borderId="2" xfId="17" applyFont="1" applyFill="1" applyBorder="1" applyAlignment="1">
      <alignment vertical="center"/>
    </xf>
    <xf numFmtId="0" fontId="7" fillId="0" borderId="0" xfId="17" applyFont="1" applyAlignment="1">
      <alignment horizontal="center" vertical="center"/>
    </xf>
    <xf numFmtId="0" fontId="8" fillId="0" borderId="48" xfId="17" applyFont="1" applyBorder="1" applyAlignment="1">
      <alignment horizontal="center" vertical="center" wrapText="1"/>
    </xf>
    <xf numFmtId="2" fontId="7" fillId="3" borderId="3" xfId="17" applyNumberFormat="1" applyFont="1" applyFill="1" applyBorder="1" applyAlignment="1">
      <alignment horizontal="center"/>
    </xf>
    <xf numFmtId="0" fontId="7" fillId="0" borderId="8" xfId="17" applyFont="1" applyBorder="1" applyAlignment="1">
      <alignment horizontal="center" vertical="center"/>
    </xf>
    <xf numFmtId="0" fontId="8" fillId="0" borderId="7" xfId="17" applyFont="1" applyBorder="1" applyAlignment="1">
      <alignment horizontal="center" vertical="center" wrapText="1"/>
    </xf>
    <xf numFmtId="0" fontId="8" fillId="0" borderId="5" xfId="17" applyFont="1" applyBorder="1" applyAlignment="1">
      <alignment horizontal="center" vertical="center"/>
    </xf>
    <xf numFmtId="0" fontId="8" fillId="10" borderId="3" xfId="17" applyFont="1" applyFill="1" applyBorder="1" applyAlignment="1">
      <alignment horizontal="center" vertical="center"/>
    </xf>
    <xf numFmtId="0" fontId="8" fillId="0" borderId="44" xfId="17" applyFont="1" applyBorder="1" applyAlignment="1">
      <alignment horizontal="center" vertical="center"/>
    </xf>
    <xf numFmtId="49" fontId="7" fillId="0" borderId="4" xfId="17" applyNumberFormat="1" applyFont="1" applyBorder="1" applyAlignment="1">
      <alignment horizontal="center" vertical="center" wrapText="1"/>
    </xf>
    <xf numFmtId="0" fontId="7" fillId="5" borderId="4" xfId="0" applyFont="1" applyFill="1" applyBorder="1" applyAlignment="1">
      <alignment horizontal="center" vertical="center" wrapText="1"/>
    </xf>
    <xf numFmtId="0" fontId="8" fillId="5" borderId="4" xfId="0" applyFont="1" applyFill="1" applyBorder="1" applyAlignment="1">
      <alignment vertical="center" wrapText="1"/>
    </xf>
    <xf numFmtId="43" fontId="8" fillId="5" borderId="4" xfId="8" applyFont="1" applyFill="1" applyBorder="1" applyAlignment="1" applyProtection="1">
      <alignment vertical="center" wrapText="1"/>
    </xf>
    <xf numFmtId="4" fontId="8" fillId="5" borderId="4" xfId="8" applyNumberFormat="1" applyFont="1" applyFill="1" applyBorder="1" applyAlignment="1" applyProtection="1">
      <alignment vertical="center" wrapText="1"/>
    </xf>
    <xf numFmtId="44" fontId="7" fillId="5" borderId="4" xfId="8" applyNumberFormat="1" applyFont="1" applyFill="1" applyBorder="1" applyAlignment="1" applyProtection="1">
      <alignment vertical="center" wrapText="1"/>
    </xf>
    <xf numFmtId="2" fontId="8" fillId="3" borderId="3" xfId="0" applyNumberFormat="1" applyFont="1" applyFill="1" applyBorder="1" applyAlignment="1">
      <alignment horizontal="center" vertical="center"/>
    </xf>
    <xf numFmtId="0" fontId="8" fillId="0" borderId="3" xfId="17" applyFont="1" applyBorder="1" applyAlignment="1">
      <alignment vertical="center" wrapText="1"/>
    </xf>
    <xf numFmtId="2" fontId="7" fillId="0" borderId="2" xfId="17" applyNumberFormat="1" applyFont="1" applyBorder="1" applyAlignment="1">
      <alignment horizontal="center" vertical="center" wrapText="1"/>
    </xf>
    <xf numFmtId="2" fontId="8" fillId="0" borderId="3" xfId="17" applyNumberFormat="1" applyFont="1" applyBorder="1" applyAlignment="1">
      <alignment horizontal="center" vertical="center" wrapText="1"/>
    </xf>
    <xf numFmtId="49" fontId="7" fillId="5" borderId="13" xfId="0" applyNumberFormat="1" applyFont="1" applyFill="1" applyBorder="1" applyAlignment="1">
      <alignment horizontal="center" vertical="center" wrapText="1"/>
    </xf>
    <xf numFmtId="0" fontId="7" fillId="5" borderId="13" xfId="0" applyFont="1" applyFill="1" applyBorder="1" applyAlignment="1">
      <alignment horizontal="left" vertical="center" wrapText="1"/>
    </xf>
    <xf numFmtId="0" fontId="8" fillId="5" borderId="13" xfId="0" applyFont="1" applyFill="1" applyBorder="1" applyAlignment="1">
      <alignment horizontal="center" vertical="center" wrapText="1"/>
    </xf>
    <xf numFmtId="43" fontId="8" fillId="5" borderId="13" xfId="8" applyFont="1" applyFill="1" applyBorder="1" applyAlignment="1" applyProtection="1">
      <alignment horizontal="right" vertical="center" wrapText="1"/>
    </xf>
    <xf numFmtId="4" fontId="8" fillId="5" borderId="13" xfId="8" applyNumberFormat="1" applyFont="1" applyFill="1" applyBorder="1" applyAlignment="1" applyProtection="1">
      <alignment horizontal="right" vertical="center" wrapText="1"/>
    </xf>
    <xf numFmtId="44" fontId="7" fillId="5" borderId="13" xfId="8" applyNumberFormat="1" applyFont="1" applyFill="1" applyBorder="1" applyAlignment="1" applyProtection="1">
      <alignment horizontal="right" vertical="center" wrapText="1"/>
    </xf>
    <xf numFmtId="0" fontId="54" fillId="0" borderId="0" xfId="17" applyFont="1"/>
    <xf numFmtId="2" fontId="20" fillId="10" borderId="3" xfId="17" applyNumberFormat="1" applyFont="1" applyFill="1" applyBorder="1" applyAlignment="1">
      <alignment horizontal="center" vertical="center" wrapText="1"/>
    </xf>
    <xf numFmtId="2" fontId="20" fillId="3" borderId="3" xfId="17" applyNumberFormat="1" applyFont="1" applyFill="1" applyBorder="1" applyAlignment="1">
      <alignment horizontal="center" vertical="center" wrapText="1"/>
    </xf>
    <xf numFmtId="43" fontId="22" fillId="2" borderId="31" xfId="8" applyFont="1" applyFill="1" applyBorder="1" applyAlignment="1">
      <alignment horizontal="center" vertical="center"/>
    </xf>
    <xf numFmtId="0" fontId="7" fillId="2" borderId="5" xfId="17" applyFont="1" applyFill="1" applyBorder="1" applyAlignment="1">
      <alignment horizontal="center" vertical="center" wrapText="1"/>
    </xf>
    <xf numFmtId="2" fontId="8" fillId="10" borderId="3" xfId="17" quotePrefix="1" applyNumberFormat="1" applyFont="1" applyFill="1" applyBorder="1" applyAlignment="1">
      <alignment horizontal="center" vertical="center"/>
    </xf>
    <xf numFmtId="2" fontId="8" fillId="10" borderId="3" xfId="17" applyNumberFormat="1" applyFont="1" applyFill="1" applyBorder="1" applyAlignment="1">
      <alignment horizontal="center" vertical="center" wrapText="1"/>
    </xf>
    <xf numFmtId="2" fontId="7" fillId="2" borderId="3" xfId="17" applyNumberFormat="1" applyFont="1" applyFill="1" applyBorder="1" applyAlignment="1">
      <alignment horizontal="center" vertical="center" wrapText="1"/>
    </xf>
    <xf numFmtId="0" fontId="8" fillId="2" borderId="5" xfId="17" applyFont="1" applyFill="1" applyBorder="1" applyAlignment="1">
      <alignment horizontal="center" vertical="center" wrapText="1"/>
    </xf>
    <xf numFmtId="0" fontId="7" fillId="7" borderId="1" xfId="17" applyFont="1" applyFill="1" applyBorder="1" applyAlignment="1">
      <alignment horizontal="left" vertical="center"/>
    </xf>
    <xf numFmtId="0" fontId="8" fillId="7" borderId="4" xfId="17" applyFont="1" applyFill="1" applyBorder="1"/>
    <xf numFmtId="0" fontId="7" fillId="7" borderId="4" xfId="17" applyFont="1" applyFill="1" applyBorder="1" applyAlignment="1">
      <alignment horizontal="left" vertical="center" wrapText="1"/>
    </xf>
    <xf numFmtId="0" fontId="7" fillId="0" borderId="48" xfId="17" applyFont="1" applyBorder="1" applyAlignment="1">
      <alignment horizontal="center" vertical="center" wrapText="1"/>
    </xf>
    <xf numFmtId="0" fontId="20" fillId="0" borderId="5" xfId="17" applyFont="1" applyBorder="1" applyAlignment="1">
      <alignment horizontal="center" vertical="center" wrapText="1"/>
    </xf>
    <xf numFmtId="0" fontId="55" fillId="0" borderId="0" xfId="0" applyFont="1"/>
    <xf numFmtId="0" fontId="7" fillId="0" borderId="3" xfId="0" applyFont="1" applyBorder="1" applyAlignment="1">
      <alignment horizontal="center" vertical="center" wrapText="1"/>
    </xf>
    <xf numFmtId="2" fontId="7" fillId="0" borderId="3" xfId="0" applyNumberFormat="1" applyFont="1" applyBorder="1" applyAlignment="1">
      <alignment horizontal="center" vertical="center" wrapText="1"/>
    </xf>
    <xf numFmtId="0" fontId="7" fillId="0" borderId="3" xfId="0" applyFont="1" applyBorder="1" applyAlignment="1">
      <alignment horizontal="center" vertical="center"/>
    </xf>
    <xf numFmtId="2" fontId="8" fillId="0" borderId="3" xfId="0" applyNumberFormat="1" applyFont="1" applyBorder="1" applyAlignment="1">
      <alignment horizontal="center" vertical="center"/>
    </xf>
    <xf numFmtId="2" fontId="8" fillId="3" borderId="3" xfId="0" applyNumberFormat="1" applyFont="1" applyFill="1" applyBorder="1" applyAlignment="1">
      <alignment horizontal="center" vertical="center" wrapText="1"/>
    </xf>
    <xf numFmtId="2" fontId="7" fillId="3" borderId="1" xfId="0" applyNumberFormat="1" applyFont="1" applyFill="1" applyBorder="1" applyAlignment="1">
      <alignment horizontal="center" vertical="center"/>
    </xf>
    <xf numFmtId="0" fontId="8" fillId="0" borderId="48" xfId="0" applyFont="1" applyBorder="1" applyAlignment="1">
      <alignment horizontal="center" vertical="center" wrapText="1"/>
    </xf>
    <xf numFmtId="2" fontId="7" fillId="0" borderId="3" xfId="0" applyNumberFormat="1" applyFont="1" applyBorder="1" applyAlignment="1">
      <alignment horizontal="center" vertical="center"/>
    </xf>
    <xf numFmtId="2" fontId="8" fillId="10" borderId="3" xfId="0" applyNumberFormat="1" applyFont="1" applyFill="1" applyBorder="1" applyAlignment="1">
      <alignment horizontal="center" vertical="center" wrapText="1"/>
    </xf>
    <xf numFmtId="2" fontId="8" fillId="10" borderId="3" xfId="0" applyNumberFormat="1" applyFont="1" applyFill="1" applyBorder="1" applyAlignment="1">
      <alignment horizontal="center" vertical="center"/>
    </xf>
    <xf numFmtId="2" fontId="7" fillId="3" borderId="3" xfId="0" applyNumberFormat="1" applyFont="1" applyFill="1" applyBorder="1" applyAlignment="1">
      <alignment horizontal="center" vertical="center"/>
    </xf>
    <xf numFmtId="0" fontId="32" fillId="2" borderId="6" xfId="0" applyFont="1" applyFill="1" applyBorder="1" applyAlignment="1">
      <alignment vertical="center"/>
    </xf>
    <xf numFmtId="0" fontId="8" fillId="2" borderId="1" xfId="0" applyFont="1" applyFill="1" applyBorder="1" applyAlignment="1">
      <alignment horizontal="left" vertical="center"/>
    </xf>
    <xf numFmtId="0" fontId="8" fillId="2" borderId="4" xfId="0" applyFont="1" applyFill="1" applyBorder="1" applyAlignment="1">
      <alignment horizontal="left" vertical="center"/>
    </xf>
    <xf numFmtId="0" fontId="8" fillId="2" borderId="2" xfId="0" applyFont="1" applyFill="1" applyBorder="1" applyAlignment="1">
      <alignment horizontal="left" vertical="center"/>
    </xf>
    <xf numFmtId="0" fontId="32" fillId="2" borderId="11" xfId="0" applyFont="1" applyFill="1" applyBorder="1" applyAlignment="1">
      <alignment vertical="center"/>
    </xf>
    <xf numFmtId="0" fontId="13" fillId="2" borderId="1" xfId="0" applyFont="1" applyFill="1" applyBorder="1" applyAlignment="1">
      <alignment horizontal="left" vertical="center"/>
    </xf>
    <xf numFmtId="0" fontId="13" fillId="2" borderId="4" xfId="0" applyFont="1" applyFill="1" applyBorder="1" applyAlignment="1">
      <alignment horizontal="left" vertical="center"/>
    </xf>
    <xf numFmtId="0" fontId="13" fillId="2" borderId="2" xfId="0" applyFont="1" applyFill="1" applyBorder="1" applyAlignment="1">
      <alignment horizontal="left" vertical="center"/>
    </xf>
    <xf numFmtId="0" fontId="32" fillId="2" borderId="8" xfId="0" applyFont="1" applyFill="1" applyBorder="1" applyAlignment="1">
      <alignment vertical="center"/>
    </xf>
    <xf numFmtId="0" fontId="9" fillId="2" borderId="6" xfId="0" applyFont="1" applyFill="1" applyBorder="1" applyAlignment="1">
      <alignment vertical="center" wrapText="1"/>
    </xf>
    <xf numFmtId="49" fontId="10" fillId="2" borderId="10" xfId="0" applyNumberFormat="1" applyFont="1" applyFill="1" applyBorder="1" applyAlignment="1">
      <alignment vertical="center"/>
    </xf>
    <xf numFmtId="0" fontId="9" fillId="2" borderId="10" xfId="0" applyFont="1" applyFill="1" applyBorder="1" applyAlignment="1">
      <alignment vertical="center"/>
    </xf>
    <xf numFmtId="0" fontId="9" fillId="2" borderId="2" xfId="0" applyFont="1" applyFill="1" applyBorder="1" applyAlignment="1">
      <alignment vertical="center"/>
    </xf>
    <xf numFmtId="0" fontId="9" fillId="2" borderId="0" xfId="0" applyFont="1" applyFill="1" applyAlignment="1">
      <alignment vertical="center"/>
    </xf>
    <xf numFmtId="0" fontId="32" fillId="2" borderId="12" xfId="0" applyFont="1" applyFill="1" applyBorder="1"/>
    <xf numFmtId="0" fontId="9" fillId="2" borderId="1" xfId="0" applyFont="1" applyFill="1" applyBorder="1" applyAlignment="1">
      <alignment vertical="center"/>
    </xf>
    <xf numFmtId="0" fontId="10" fillId="2" borderId="4" xfId="0" applyFont="1" applyFill="1" applyBorder="1" applyAlignment="1">
      <alignment vertical="center"/>
    </xf>
    <xf numFmtId="0" fontId="9" fillId="2" borderId="4" xfId="0" applyFont="1" applyFill="1" applyBorder="1" applyAlignment="1">
      <alignment vertical="center"/>
    </xf>
    <xf numFmtId="0" fontId="32" fillId="2" borderId="2" xfId="0" applyFont="1" applyFill="1" applyBorder="1"/>
    <xf numFmtId="0" fontId="9" fillId="0" borderId="43" xfId="14" applyFont="1" applyBorder="1" applyAlignment="1">
      <alignment horizontal="center" vertical="center"/>
    </xf>
    <xf numFmtId="0" fontId="9" fillId="0" borderId="57" xfId="14" applyFont="1" applyBorder="1" applyAlignment="1">
      <alignment horizontal="center" vertical="center"/>
    </xf>
    <xf numFmtId="44" fontId="9" fillId="0" borderId="57" xfId="16" applyFont="1" applyFill="1" applyBorder="1" applyAlignment="1">
      <alignment horizontal="center" vertical="center"/>
    </xf>
    <xf numFmtId="0" fontId="9" fillId="0" borderId="46" xfId="14" applyFont="1" applyBorder="1" applyAlignment="1">
      <alignment horizontal="center" vertical="center"/>
    </xf>
    <xf numFmtId="44" fontId="9" fillId="0" borderId="46" xfId="16" applyFont="1" applyFill="1" applyBorder="1" applyAlignment="1">
      <alignment horizontal="center" vertical="center"/>
    </xf>
    <xf numFmtId="0" fontId="9" fillId="0" borderId="58" xfId="14" applyFont="1" applyBorder="1" applyAlignment="1">
      <alignment horizontal="center"/>
    </xf>
    <xf numFmtId="0" fontId="9" fillId="0" borderId="44" xfId="14" applyFont="1" applyBorder="1" applyAlignment="1">
      <alignment horizontal="center" vertical="center"/>
    </xf>
    <xf numFmtId="44" fontId="9" fillId="0" borderId="44" xfId="16" applyFont="1" applyFill="1" applyBorder="1" applyAlignment="1">
      <alignment horizontal="center"/>
    </xf>
    <xf numFmtId="0" fontId="9" fillId="0" borderId="3" xfId="14" applyFont="1" applyBorder="1" applyAlignment="1">
      <alignment horizontal="center"/>
    </xf>
    <xf numFmtId="0" fontId="56" fillId="0" borderId="0" xfId="0" applyFont="1"/>
    <xf numFmtId="44" fontId="56" fillId="0" borderId="0" xfId="0" applyNumberFormat="1" applyFont="1"/>
    <xf numFmtId="0" fontId="52" fillId="0" borderId="6" xfId="17" applyFont="1" applyBorder="1" applyAlignment="1">
      <alignment horizontal="center" vertical="center"/>
    </xf>
    <xf numFmtId="0" fontId="8" fillId="0" borderId="7" xfId="17" applyFont="1" applyBorder="1" applyAlignment="1">
      <alignment vertical="center" wrapText="1"/>
    </xf>
    <xf numFmtId="0" fontId="52" fillId="0" borderId="11" xfId="17" applyFont="1" applyBorder="1" applyAlignment="1">
      <alignment horizontal="center" vertical="center"/>
    </xf>
    <xf numFmtId="0" fontId="13" fillId="0" borderId="12" xfId="17" applyFont="1" applyBorder="1" applyAlignment="1">
      <alignment vertical="center" wrapText="1"/>
    </xf>
    <xf numFmtId="0" fontId="52" fillId="0" borderId="8" xfId="17" applyFont="1" applyBorder="1" applyAlignment="1">
      <alignment horizontal="center" vertical="center"/>
    </xf>
    <xf numFmtId="0" fontId="8" fillId="0" borderId="9" xfId="17" applyFont="1" applyBorder="1" applyAlignment="1">
      <alignment vertical="center" wrapText="1"/>
    </xf>
    <xf numFmtId="0" fontId="9" fillId="0" borderId="3" xfId="17" applyFont="1" applyBorder="1" applyAlignment="1">
      <alignment horizontal="left" vertical="center" wrapText="1"/>
    </xf>
    <xf numFmtId="0" fontId="9" fillId="0" borderId="5" xfId="17" applyFont="1" applyBorder="1" applyAlignment="1">
      <alignment horizontal="left" vertical="center" wrapText="1"/>
    </xf>
    <xf numFmtId="49" fontId="7" fillId="0" borderId="4" xfId="17" applyNumberFormat="1" applyFont="1" applyBorder="1" applyAlignment="1">
      <alignment horizontal="center" vertical="center"/>
    </xf>
    <xf numFmtId="2" fontId="7" fillId="0" borderId="4" xfId="17" applyNumberFormat="1" applyFont="1" applyBorder="1" applyAlignment="1">
      <alignment horizontal="center" vertical="center" wrapText="1"/>
    </xf>
    <xf numFmtId="4" fontId="7" fillId="0" borderId="4" xfId="17" applyNumberFormat="1" applyFont="1" applyBorder="1" applyAlignment="1">
      <alignment horizontal="center" vertical="center" wrapText="1"/>
    </xf>
    <xf numFmtId="4" fontId="7" fillId="0" borderId="2" xfId="17" applyNumberFormat="1" applyFont="1" applyBorder="1" applyAlignment="1">
      <alignment horizontal="center" vertical="center" wrapText="1"/>
    </xf>
    <xf numFmtId="43" fontId="8" fillId="2" borderId="4" xfId="8" applyFont="1" applyFill="1" applyBorder="1" applyAlignment="1" applyProtection="1">
      <alignment horizontal="right" vertical="center" wrapText="1"/>
    </xf>
    <xf numFmtId="0" fontId="8" fillId="2" borderId="1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8" fillId="5" borderId="4" xfId="8" applyNumberFormat="1" applyFont="1" applyFill="1" applyBorder="1" applyAlignment="1" applyProtection="1">
      <alignment horizontal="right" vertical="center" wrapText="1"/>
    </xf>
    <xf numFmtId="0" fontId="7" fillId="0" borderId="3" xfId="0" applyFont="1" applyBorder="1" applyAlignment="1">
      <alignment vertical="center" wrapText="1"/>
    </xf>
    <xf numFmtId="0" fontId="7" fillId="0" borderId="4" xfId="0" applyFont="1" applyBorder="1" applyAlignment="1">
      <alignment horizontal="center" vertical="center" wrapText="1"/>
    </xf>
    <xf numFmtId="0" fontId="7" fillId="0" borderId="2" xfId="0" applyFont="1" applyBorder="1" applyAlignment="1">
      <alignment horizontal="center" vertical="center" wrapText="1"/>
    </xf>
    <xf numFmtId="0" fontId="7" fillId="2" borderId="3" xfId="0" applyFont="1" applyFill="1" applyBorder="1" applyAlignment="1">
      <alignment horizontal="center" vertical="center" wrapText="1"/>
    </xf>
    <xf numFmtId="0" fontId="8" fillId="2" borderId="4" xfId="0" applyFont="1" applyFill="1" applyBorder="1" applyAlignment="1">
      <alignment vertical="center" wrapText="1"/>
    </xf>
    <xf numFmtId="4" fontId="8" fillId="2" borderId="4" xfId="0" applyNumberFormat="1" applyFont="1" applyFill="1" applyBorder="1" applyAlignment="1">
      <alignment horizontal="right" vertical="center" wrapText="1"/>
    </xf>
    <xf numFmtId="44" fontId="8" fillId="2" borderId="4" xfId="8" applyNumberFormat="1" applyFont="1" applyFill="1" applyBorder="1" applyAlignment="1" applyProtection="1">
      <alignment horizontal="right" vertical="center" wrapText="1"/>
    </xf>
    <xf numFmtId="44" fontId="7" fillId="2" borderId="4" xfId="8" applyNumberFormat="1" applyFont="1" applyFill="1" applyBorder="1" applyAlignment="1" applyProtection="1">
      <alignment horizontal="right" vertical="center" wrapText="1"/>
    </xf>
    <xf numFmtId="0" fontId="8" fillId="5" borderId="10" xfId="0" applyFont="1" applyFill="1" applyBorder="1" applyAlignment="1">
      <alignment vertical="center"/>
    </xf>
    <xf numFmtId="0" fontId="8" fillId="5" borderId="10" xfId="0" applyFont="1" applyFill="1" applyBorder="1" applyAlignment="1">
      <alignment horizontal="center" vertical="center"/>
    </xf>
    <xf numFmtId="0" fontId="7" fillId="5" borderId="10" xfId="0" applyFont="1" applyFill="1" applyBorder="1" applyAlignment="1">
      <alignment horizontal="left" vertical="center" wrapText="1"/>
    </xf>
    <xf numFmtId="4" fontId="7" fillId="5" borderId="10" xfId="0" applyNumberFormat="1" applyFont="1" applyFill="1" applyBorder="1" applyAlignment="1">
      <alignment vertical="center"/>
    </xf>
    <xf numFmtId="0" fontId="53" fillId="5" borderId="0" xfId="0" applyFont="1" applyFill="1" applyAlignment="1">
      <alignment vertical="center"/>
    </xf>
    <xf numFmtId="44" fontId="7" fillId="5" borderId="10" xfId="0" applyNumberFormat="1" applyFont="1" applyFill="1" applyBorder="1" applyAlignment="1">
      <alignment horizontal="right" vertical="center"/>
    </xf>
    <xf numFmtId="4" fontId="8" fillId="2" borderId="4" xfId="8" applyNumberFormat="1" applyFont="1" applyFill="1" applyBorder="1" applyAlignment="1" applyProtection="1">
      <alignment horizontal="right" vertical="center" wrapText="1"/>
    </xf>
    <xf numFmtId="4" fontId="8" fillId="0" borderId="4" xfId="0" applyNumberFormat="1" applyFont="1" applyBorder="1" applyAlignment="1">
      <alignment horizontal="right" vertical="center" wrapText="1"/>
    </xf>
    <xf numFmtId="0" fontId="2" fillId="2" borderId="0" xfId="0" applyFont="1" applyFill="1" applyAlignment="1">
      <alignment horizontal="center" vertical="center"/>
    </xf>
    <xf numFmtId="0" fontId="32" fillId="2" borderId="0" xfId="0" applyFont="1" applyFill="1" applyAlignment="1">
      <alignment vertical="center" wrapText="1"/>
    </xf>
    <xf numFmtId="0" fontId="32" fillId="2" borderId="10" xfId="0" applyFont="1" applyFill="1" applyBorder="1" applyAlignment="1">
      <alignment vertical="center"/>
    </xf>
    <xf numFmtId="0" fontId="8" fillId="2" borderId="1" xfId="0" applyFont="1" applyFill="1" applyBorder="1" applyAlignment="1">
      <alignment vertical="center"/>
    </xf>
    <xf numFmtId="0" fontId="9" fillId="2" borderId="2" xfId="0" applyFont="1" applyFill="1" applyBorder="1" applyAlignment="1">
      <alignment horizontal="center" vertical="center" wrapText="1"/>
    </xf>
    <xf numFmtId="0" fontId="32" fillId="2" borderId="4" xfId="0" applyFont="1" applyFill="1" applyBorder="1" applyAlignment="1">
      <alignment vertical="center" wrapText="1"/>
    </xf>
    <xf numFmtId="43" fontId="8" fillId="2" borderId="4" xfId="8" applyFont="1" applyFill="1" applyBorder="1" applyAlignment="1" applyProtection="1">
      <alignment vertical="center" wrapText="1"/>
    </xf>
    <xf numFmtId="4" fontId="8" fillId="2" borderId="4" xfId="8" applyNumberFormat="1" applyFont="1" applyFill="1" applyBorder="1" applyAlignment="1" applyProtection="1">
      <alignment vertical="center" wrapText="1"/>
    </xf>
    <xf numFmtId="0" fontId="13" fillId="2" borderId="6" xfId="0" applyFont="1" applyFill="1" applyBorder="1" applyAlignment="1">
      <alignment vertical="center"/>
    </xf>
    <xf numFmtId="0" fontId="13" fillId="2" borderId="10" xfId="0" applyFont="1" applyFill="1" applyBorder="1" applyAlignment="1">
      <alignment vertical="center"/>
    </xf>
    <xf numFmtId="0" fontId="11" fillId="2" borderId="7" xfId="0" applyFont="1" applyFill="1" applyBorder="1" applyAlignment="1">
      <alignment horizontal="center" vertical="center" wrapText="1"/>
    </xf>
    <xf numFmtId="0" fontId="32" fillId="2" borderId="10" xfId="0" applyFont="1" applyFill="1" applyBorder="1" applyAlignment="1">
      <alignment vertical="center" wrapText="1"/>
    </xf>
    <xf numFmtId="0" fontId="13" fillId="2" borderId="10" xfId="0" applyFont="1" applyFill="1" applyBorder="1" applyAlignment="1">
      <alignment vertical="center" wrapText="1"/>
    </xf>
    <xf numFmtId="43" fontId="13" fillId="2" borderId="10" xfId="8" applyFont="1" applyFill="1" applyBorder="1" applyAlignment="1" applyProtection="1">
      <alignment vertical="center" wrapText="1"/>
    </xf>
    <xf numFmtId="4" fontId="13" fillId="2" borderId="10" xfId="8" applyNumberFormat="1" applyFont="1" applyFill="1" applyBorder="1" applyAlignment="1" applyProtection="1">
      <alignment vertical="center" wrapText="1"/>
    </xf>
    <xf numFmtId="0" fontId="32" fillId="2" borderId="13" xfId="0" applyFont="1" applyFill="1" applyBorder="1" applyAlignment="1">
      <alignment vertical="center"/>
    </xf>
    <xf numFmtId="0" fontId="2" fillId="2" borderId="4" xfId="0" applyFont="1" applyFill="1" applyBorder="1" applyAlignment="1">
      <alignment horizontal="center"/>
    </xf>
    <xf numFmtId="0" fontId="9" fillId="2" borderId="4" xfId="0" applyFont="1" applyFill="1" applyBorder="1" applyAlignment="1">
      <alignment horizontal="right" vertical="center" wrapText="1"/>
    </xf>
    <xf numFmtId="49" fontId="10" fillId="2" borderId="4" xfId="0" applyNumberFormat="1" applyFont="1" applyFill="1" applyBorder="1" applyAlignment="1">
      <alignment vertical="center"/>
    </xf>
    <xf numFmtId="0" fontId="9" fillId="2" borderId="4" xfId="0" applyFont="1" applyFill="1" applyBorder="1" applyAlignment="1">
      <alignment horizontal="right" vertical="center"/>
    </xf>
    <xf numFmtId="0" fontId="2" fillId="2" borderId="4" xfId="0" applyFont="1" applyFill="1" applyBorder="1" applyAlignment="1">
      <alignment horizontal="center" vertical="center"/>
    </xf>
    <xf numFmtId="43" fontId="10" fillId="2" borderId="4" xfId="8" applyFont="1" applyFill="1" applyBorder="1" applyAlignment="1" applyProtection="1">
      <alignment vertical="center"/>
    </xf>
    <xf numFmtId="4" fontId="32" fillId="2" borderId="4" xfId="8" applyNumberFormat="1" applyFont="1" applyFill="1" applyBorder="1" applyAlignment="1">
      <alignment vertical="center"/>
    </xf>
    <xf numFmtId="4" fontId="11" fillId="2" borderId="4" xfId="8" applyNumberFormat="1" applyFont="1" applyFill="1" applyBorder="1" applyAlignment="1" applyProtection="1">
      <alignment vertical="center"/>
    </xf>
    <xf numFmtId="43" fontId="18" fillId="2" borderId="7" xfId="8" applyFont="1" applyFill="1" applyBorder="1" applyAlignment="1" applyProtection="1">
      <alignment vertical="top" wrapText="1"/>
    </xf>
    <xf numFmtId="0" fontId="9" fillId="2" borderId="13" xfId="0" applyFont="1" applyFill="1" applyBorder="1" applyAlignment="1">
      <alignment horizontal="right" vertical="center" wrapText="1"/>
    </xf>
    <xf numFmtId="49" fontId="10" fillId="2" borderId="13" xfId="0" applyNumberFormat="1" applyFont="1" applyFill="1" applyBorder="1" applyAlignment="1">
      <alignment vertical="center"/>
    </xf>
    <xf numFmtId="0" fontId="9" fillId="2" borderId="13" xfId="0" applyFont="1" applyFill="1" applyBorder="1" applyAlignment="1">
      <alignment horizontal="right" vertical="center"/>
    </xf>
    <xf numFmtId="0" fontId="2" fillId="2" borderId="13" xfId="0" applyFont="1" applyFill="1" applyBorder="1" applyAlignment="1">
      <alignment horizontal="center" vertical="center"/>
    </xf>
    <xf numFmtId="0" fontId="10" fillId="2" borderId="13" xfId="0" applyFont="1" applyFill="1" applyBorder="1" applyAlignment="1">
      <alignment vertical="center"/>
    </xf>
    <xf numFmtId="43" fontId="10" fillId="2" borderId="13" xfId="8" applyFont="1" applyFill="1" applyBorder="1" applyAlignment="1" applyProtection="1">
      <alignment vertical="center"/>
    </xf>
    <xf numFmtId="4" fontId="32" fillId="2" borderId="13" xfId="8" applyNumberFormat="1" applyFont="1" applyFill="1" applyBorder="1" applyAlignment="1">
      <alignment vertical="center"/>
    </xf>
    <xf numFmtId="0" fontId="11" fillId="2" borderId="13" xfId="0" applyFont="1" applyFill="1" applyBorder="1" applyAlignment="1">
      <alignment wrapText="1"/>
    </xf>
    <xf numFmtId="10" fontId="10" fillId="2" borderId="4" xfId="3" applyNumberFormat="1" applyFont="1" applyFill="1" applyBorder="1" applyAlignment="1" applyProtection="1">
      <alignment horizontal="left" vertical="center" wrapText="1"/>
    </xf>
    <xf numFmtId="0" fontId="32" fillId="2" borderId="4" xfId="0" applyFont="1" applyFill="1" applyBorder="1" applyAlignment="1">
      <alignment vertical="center"/>
    </xf>
    <xf numFmtId="0" fontId="11" fillId="2" borderId="4" xfId="0" applyFont="1" applyFill="1" applyBorder="1" applyAlignment="1">
      <alignment wrapText="1"/>
    </xf>
    <xf numFmtId="0" fontId="11" fillId="2" borderId="13" xfId="0" applyFont="1" applyFill="1" applyBorder="1" applyAlignment="1">
      <alignment horizontal="center" wrapText="1"/>
    </xf>
    <xf numFmtId="10" fontId="10" fillId="2" borderId="13" xfId="3" applyNumberFormat="1" applyFont="1" applyFill="1" applyBorder="1" applyAlignment="1" applyProtection="1">
      <alignment horizontal="left" vertical="center" wrapText="1"/>
    </xf>
    <xf numFmtId="0" fontId="10" fillId="2" borderId="13" xfId="0" applyFont="1" applyFill="1" applyBorder="1" applyAlignment="1">
      <alignment horizontal="left" vertical="center"/>
    </xf>
    <xf numFmtId="10" fontId="58" fillId="2" borderId="13" xfId="3" applyNumberFormat="1" applyFont="1" applyFill="1" applyBorder="1" applyAlignment="1" applyProtection="1">
      <alignment vertical="center" wrapText="1"/>
    </xf>
    <xf numFmtId="10" fontId="58" fillId="2" borderId="13" xfId="3" applyNumberFormat="1" applyFont="1" applyFill="1" applyBorder="1" applyAlignment="1" applyProtection="1">
      <alignment horizontal="left" vertical="center" wrapText="1"/>
    </xf>
    <xf numFmtId="43" fontId="11" fillId="2" borderId="13" xfId="8" applyFont="1" applyFill="1" applyBorder="1" applyAlignment="1" applyProtection="1">
      <alignment vertical="center" wrapText="1"/>
    </xf>
    <xf numFmtId="14" fontId="11" fillId="2" borderId="13" xfId="8" applyNumberFormat="1" applyFont="1" applyFill="1" applyBorder="1" applyAlignment="1" applyProtection="1">
      <alignment horizontal="left" vertical="center" wrapText="1"/>
    </xf>
    <xf numFmtId="14" fontId="11" fillId="2" borderId="13" xfId="3" applyNumberFormat="1" applyFont="1" applyFill="1" applyBorder="1" applyAlignment="1" applyProtection="1">
      <alignment horizontal="right" vertical="center" wrapText="1"/>
    </xf>
    <xf numFmtId="0" fontId="9" fillId="2" borderId="10" xfId="0" applyFont="1" applyFill="1" applyBorder="1" applyAlignment="1">
      <alignment horizontal="right" vertical="center" wrapText="1"/>
    </xf>
    <xf numFmtId="49" fontId="10" fillId="2" borderId="10" xfId="0" applyNumberFormat="1" applyFont="1" applyFill="1" applyBorder="1" applyAlignment="1">
      <alignment horizontal="left" vertical="center"/>
    </xf>
    <xf numFmtId="0" fontId="11" fillId="2" borderId="10" xfId="0" applyFont="1" applyFill="1" applyBorder="1" applyAlignment="1">
      <alignment horizontal="left" vertical="center"/>
    </xf>
    <xf numFmtId="0" fontId="2" fillId="2" borderId="10" xfId="0" applyFont="1" applyFill="1" applyBorder="1" applyAlignment="1">
      <alignment horizontal="center" vertical="center"/>
    </xf>
    <xf numFmtId="0" fontId="32" fillId="2" borderId="10" xfId="0" applyFont="1" applyFill="1" applyBorder="1" applyAlignment="1">
      <alignment horizontal="left" vertical="center" wrapText="1"/>
    </xf>
    <xf numFmtId="2" fontId="11" fillId="2" borderId="10" xfId="0" applyNumberFormat="1" applyFont="1" applyFill="1" applyBorder="1" applyAlignment="1">
      <alignment horizontal="center" vertical="center" wrapText="1"/>
    </xf>
    <xf numFmtId="0" fontId="11" fillId="2" borderId="10" xfId="0" applyFont="1" applyFill="1" applyBorder="1" applyAlignment="1">
      <alignment horizontal="center" vertical="center" wrapText="1"/>
    </xf>
    <xf numFmtId="4" fontId="11" fillId="2" borderId="10" xfId="8" applyNumberFormat="1" applyFont="1" applyFill="1" applyBorder="1" applyAlignment="1" applyProtection="1">
      <alignment vertical="center" wrapText="1"/>
    </xf>
    <xf numFmtId="0" fontId="11" fillId="2" borderId="13" xfId="0" applyFont="1" applyFill="1" applyBorder="1" applyAlignment="1">
      <alignment horizontal="center" vertical="center" wrapText="1"/>
    </xf>
    <xf numFmtId="43" fontId="11" fillId="2" borderId="13" xfId="8" applyFont="1" applyFill="1" applyBorder="1" applyAlignment="1" applyProtection="1">
      <alignment horizontal="center" vertical="center" wrapText="1"/>
    </xf>
    <xf numFmtId="4" fontId="11" fillId="2" borderId="13" xfId="8" applyNumberFormat="1" applyFont="1" applyFill="1" applyBorder="1" applyAlignment="1" applyProtection="1">
      <alignment horizontal="center" vertical="center" wrapText="1"/>
    </xf>
    <xf numFmtId="0" fontId="7" fillId="7" borderId="4" xfId="0" applyFont="1" applyFill="1" applyBorder="1" applyAlignment="1">
      <alignment horizontal="center" vertical="center" wrapText="1"/>
    </xf>
    <xf numFmtId="49" fontId="7" fillId="7" borderId="4" xfId="0" applyNumberFormat="1" applyFont="1" applyFill="1" applyBorder="1" applyAlignment="1">
      <alignment horizontal="center" vertical="center"/>
    </xf>
    <xf numFmtId="43" fontId="7" fillId="7" borderId="4" xfId="8" applyFont="1" applyFill="1" applyBorder="1" applyAlignment="1" applyProtection="1">
      <alignment horizontal="center" vertical="center" wrapText="1"/>
    </xf>
    <xf numFmtId="4" fontId="7" fillId="7" borderId="4" xfId="8" applyNumberFormat="1" applyFont="1" applyFill="1" applyBorder="1" applyAlignment="1" applyProtection="1">
      <alignment horizontal="center" vertical="center" wrapText="1"/>
    </xf>
    <xf numFmtId="44" fontId="7" fillId="7" borderId="4" xfId="8" applyNumberFormat="1" applyFont="1" applyFill="1" applyBorder="1" applyAlignment="1" applyProtection="1">
      <alignment horizontal="center" vertical="center" wrapText="1"/>
    </xf>
    <xf numFmtId="43" fontId="10" fillId="7" borderId="4" xfId="8" applyFont="1" applyFill="1" applyBorder="1" applyAlignment="1" applyProtection="1">
      <alignment horizontal="center" vertical="center" wrapText="1"/>
    </xf>
    <xf numFmtId="43" fontId="11" fillId="5" borderId="0" xfId="8" applyFont="1" applyFill="1" applyBorder="1" applyAlignment="1" applyProtection="1">
      <alignment vertical="center" wrapText="1"/>
    </xf>
    <xf numFmtId="43" fontId="11" fillId="5" borderId="4" xfId="8" applyFont="1" applyFill="1" applyBorder="1" applyAlignment="1" applyProtection="1">
      <alignment vertical="center" wrapText="1"/>
    </xf>
    <xf numFmtId="0" fontId="8" fillId="2" borderId="13" xfId="0" applyFont="1" applyFill="1" applyBorder="1" applyAlignment="1">
      <alignment vertical="center" wrapText="1"/>
    </xf>
    <xf numFmtId="43" fontId="8" fillId="2" borderId="13" xfId="8" applyFont="1" applyFill="1" applyBorder="1" applyAlignment="1">
      <alignment vertical="center"/>
    </xf>
    <xf numFmtId="4" fontId="8" fillId="2" borderId="13" xfId="8" applyNumberFormat="1" applyFont="1" applyFill="1" applyBorder="1" applyAlignment="1">
      <alignment horizontal="right" vertical="center" wrapText="1"/>
    </xf>
    <xf numFmtId="43" fontId="8" fillId="2" borderId="13" xfId="8" applyFont="1" applyFill="1" applyBorder="1" applyAlignment="1" applyProtection="1">
      <alignment horizontal="right" vertical="center" wrapText="1"/>
    </xf>
    <xf numFmtId="44" fontId="8" fillId="2" borderId="13" xfId="8" applyNumberFormat="1" applyFont="1" applyFill="1" applyBorder="1" applyAlignment="1" applyProtection="1">
      <alignment horizontal="right" vertical="center" wrapText="1"/>
    </xf>
    <xf numFmtId="43" fontId="20" fillId="2" borderId="13" xfId="8" applyFont="1" applyFill="1" applyBorder="1" applyAlignment="1" applyProtection="1">
      <alignment horizontal="right" vertical="center" wrapText="1"/>
    </xf>
    <xf numFmtId="43" fontId="11" fillId="5" borderId="13" xfId="8" applyFont="1" applyFill="1" applyBorder="1" applyAlignment="1" applyProtection="1">
      <alignment horizontal="right" vertical="center" wrapText="1"/>
    </xf>
    <xf numFmtId="165" fontId="7" fillId="5" borderId="10" xfId="0" applyNumberFormat="1" applyFont="1" applyFill="1" applyBorder="1" applyAlignment="1">
      <alignment horizontal="right" vertical="center"/>
    </xf>
    <xf numFmtId="0" fontId="2" fillId="0" borderId="0" xfId="0" applyFont="1" applyAlignment="1">
      <alignment horizontal="center" vertical="center"/>
    </xf>
    <xf numFmtId="0" fontId="32" fillId="0" borderId="0" xfId="0" applyFont="1" applyAlignment="1">
      <alignment vertical="center" wrapText="1"/>
    </xf>
    <xf numFmtId="43" fontId="32" fillId="0" borderId="0" xfId="8" applyFont="1" applyAlignment="1">
      <alignment vertical="center"/>
    </xf>
    <xf numFmtId="4" fontId="32" fillId="0" borderId="0" xfId="8" applyNumberFormat="1" applyFont="1" applyAlignment="1">
      <alignment vertical="center"/>
    </xf>
    <xf numFmtId="0" fontId="32" fillId="0" borderId="6" xfId="0" applyFont="1" applyBorder="1" applyAlignment="1">
      <alignment vertical="center"/>
    </xf>
    <xf numFmtId="0" fontId="32" fillId="0" borderId="10" xfId="0" applyFont="1" applyBorder="1" applyAlignment="1">
      <alignment vertical="center"/>
    </xf>
    <xf numFmtId="0" fontId="32" fillId="0" borderId="7" xfId="0" applyFont="1" applyBorder="1"/>
    <xf numFmtId="0" fontId="32" fillId="0" borderId="11" xfId="0" applyFont="1" applyBorder="1" applyAlignment="1">
      <alignment vertical="center"/>
    </xf>
    <xf numFmtId="0" fontId="32" fillId="0" borderId="12" xfId="0" applyFont="1" applyBorder="1"/>
    <xf numFmtId="0" fontId="32" fillId="0" borderId="8" xfId="0" applyFont="1" applyBorder="1" applyAlignment="1">
      <alignment vertical="center"/>
    </xf>
    <xf numFmtId="0" fontId="32" fillId="0" borderId="13" xfId="0" applyFont="1" applyBorder="1" applyAlignment="1">
      <alignment vertical="center"/>
    </xf>
    <xf numFmtId="0" fontId="32" fillId="0" borderId="9" xfId="0" applyFont="1" applyBorder="1"/>
    <xf numFmtId="0" fontId="9" fillId="0" borderId="5" xfId="0" applyFont="1" applyBorder="1" applyAlignment="1">
      <alignment vertical="center" wrapText="1"/>
    </xf>
    <xf numFmtId="49" fontId="10" fillId="0" borderId="1" xfId="0" applyNumberFormat="1" applyFont="1" applyBorder="1" applyAlignment="1">
      <alignment vertical="center"/>
    </xf>
    <xf numFmtId="0" fontId="9" fillId="0" borderId="3" xfId="0" applyFont="1" applyBorder="1" applyAlignment="1">
      <alignment vertical="center"/>
    </xf>
    <xf numFmtId="0" fontId="10" fillId="0" borderId="1" xfId="0" applyFont="1" applyBorder="1" applyAlignment="1">
      <alignment vertical="center"/>
    </xf>
    <xf numFmtId="0" fontId="59" fillId="0" borderId="0" xfId="0" applyFont="1"/>
    <xf numFmtId="0" fontId="17" fillId="2" borderId="11" xfId="0" applyFont="1" applyFill="1" applyBorder="1" applyAlignment="1">
      <alignment horizontal="center" vertical="center"/>
    </xf>
    <xf numFmtId="0" fontId="15" fillId="2" borderId="0" xfId="0" applyFont="1" applyFill="1" applyAlignment="1">
      <alignment horizontal="center" vertical="center"/>
    </xf>
    <xf numFmtId="0" fontId="17" fillId="2" borderId="0" xfId="0" applyFont="1" applyFill="1" applyAlignment="1">
      <alignment horizontal="center" vertical="center"/>
    </xf>
    <xf numFmtId="165" fontId="17" fillId="2" borderId="0" xfId="0" applyNumberFormat="1" applyFont="1" applyFill="1" applyAlignment="1">
      <alignment horizontal="center" vertical="center"/>
    </xf>
    <xf numFmtId="0" fontId="59" fillId="0" borderId="12" xfId="0" applyFont="1" applyBorder="1"/>
    <xf numFmtId="0" fontId="12" fillId="15" borderId="3" xfId="0" applyFont="1" applyFill="1" applyBorder="1" applyAlignment="1">
      <alignment horizontal="center" vertical="center" wrapText="1"/>
    </xf>
    <xf numFmtId="0" fontId="12" fillId="15" borderId="3" xfId="0" applyFont="1" applyFill="1" applyBorder="1" applyAlignment="1">
      <alignment vertical="center" wrapText="1"/>
    </xf>
    <xf numFmtId="0" fontId="22" fillId="0" borderId="3" xfId="0" applyFont="1" applyBorder="1" applyAlignment="1">
      <alignment horizontal="center" vertical="top" wrapText="1"/>
    </xf>
    <xf numFmtId="44" fontId="22" fillId="0" borderId="3" xfId="11" applyFont="1" applyBorder="1" applyAlignment="1">
      <alignment horizontal="center" vertical="center" wrapText="1"/>
    </xf>
    <xf numFmtId="4" fontId="22" fillId="0" borderId="3" xfId="11" applyNumberFormat="1" applyFont="1" applyBorder="1" applyAlignment="1">
      <alignment horizontal="center" vertical="center" wrapText="1"/>
    </xf>
    <xf numFmtId="169" fontId="22" fillId="0" borderId="3" xfId="0" applyNumberFormat="1" applyFont="1" applyBorder="1" applyAlignment="1">
      <alignment horizontal="center" vertical="center" wrapText="1"/>
    </xf>
    <xf numFmtId="0" fontId="32" fillId="0" borderId="6" xfId="0" applyFont="1" applyBorder="1"/>
    <xf numFmtId="0" fontId="32" fillId="0" borderId="11" xfId="0" applyFont="1" applyBorder="1"/>
    <xf numFmtId="0" fontId="32" fillId="0" borderId="8" xfId="0" applyFont="1" applyBorder="1"/>
    <xf numFmtId="0" fontId="9" fillId="0" borderId="1" xfId="0" applyFont="1" applyBorder="1" applyAlignment="1">
      <alignment horizontal="right" vertical="center" wrapText="1"/>
    </xf>
    <xf numFmtId="0" fontId="8" fillId="0" borderId="4" xfId="0" applyFont="1" applyBorder="1" applyAlignment="1">
      <alignment vertical="center"/>
    </xf>
    <xf numFmtId="165" fontId="0" fillId="0" borderId="0" xfId="0" applyNumberFormat="1"/>
    <xf numFmtId="0" fontId="23" fillId="6" borderId="41" xfId="14" applyFont="1" applyFill="1" applyBorder="1" applyAlignment="1" applyProtection="1">
      <alignment horizontal="center" vertical="center"/>
      <protection locked="0"/>
    </xf>
    <xf numFmtId="0" fontId="23" fillId="6" borderId="42" xfId="14" applyFont="1" applyFill="1" applyBorder="1" applyAlignment="1" applyProtection="1">
      <alignment horizontal="center" vertical="center"/>
      <protection locked="0"/>
    </xf>
    <xf numFmtId="0" fontId="29" fillId="6" borderId="35" xfId="14" applyFont="1" applyFill="1" applyBorder="1" applyAlignment="1" applyProtection="1">
      <alignment horizontal="center" vertical="center"/>
      <protection locked="0"/>
    </xf>
    <xf numFmtId="0" fontId="29" fillId="6" borderId="36" xfId="14" applyFont="1" applyFill="1" applyBorder="1" applyAlignment="1" applyProtection="1">
      <alignment horizontal="center" vertical="center"/>
      <protection locked="0"/>
    </xf>
    <xf numFmtId="0" fontId="45" fillId="0" borderId="3" xfId="0" applyFont="1" applyBorder="1" applyAlignment="1">
      <alignment horizontal="right" vertical="center"/>
    </xf>
    <xf numFmtId="0" fontId="46" fillId="0" borderId="1" xfId="0" applyFont="1" applyBorder="1" applyAlignment="1">
      <alignment horizontal="left" vertical="center"/>
    </xf>
    <xf numFmtId="0" fontId="46" fillId="0" borderId="2" xfId="0" applyFont="1" applyBorder="1" applyAlignment="1">
      <alignment horizontal="left" vertical="center"/>
    </xf>
    <xf numFmtId="0" fontId="45" fillId="0" borderId="1" xfId="0" applyFont="1" applyBorder="1" applyAlignment="1">
      <alignment horizontal="center" vertical="center"/>
    </xf>
    <xf numFmtId="0" fontId="45" fillId="0" borderId="4" xfId="0" applyFont="1" applyBorder="1" applyAlignment="1">
      <alignment horizontal="center" vertical="center"/>
    </xf>
    <xf numFmtId="0" fontId="45" fillId="0" borderId="2" xfId="0" applyFont="1" applyBorder="1" applyAlignment="1">
      <alignment horizontal="center" vertical="center"/>
    </xf>
    <xf numFmtId="9" fontId="47" fillId="14" borderId="10" xfId="3" applyFont="1" applyFill="1" applyBorder="1" applyAlignment="1">
      <alignment horizontal="center" vertical="center"/>
    </xf>
    <xf numFmtId="0" fontId="48" fillId="7" borderId="6" xfId="0" applyFont="1" applyFill="1" applyBorder="1" applyAlignment="1">
      <alignment horizontal="center" vertical="center" textRotation="90"/>
    </xf>
    <xf numFmtId="0" fontId="48" fillId="7" borderId="7" xfId="0" applyFont="1" applyFill="1" applyBorder="1" applyAlignment="1">
      <alignment horizontal="center" vertical="center" textRotation="90"/>
    </xf>
    <xf numFmtId="0" fontId="48" fillId="7" borderId="11" xfId="0" applyFont="1" applyFill="1" applyBorder="1" applyAlignment="1">
      <alignment horizontal="center" vertical="center" textRotation="90"/>
    </xf>
    <xf numFmtId="0" fontId="48" fillId="7" borderId="12" xfId="0" applyFont="1" applyFill="1" applyBorder="1" applyAlignment="1">
      <alignment horizontal="center" vertical="center" textRotation="90"/>
    </xf>
    <xf numFmtId="0" fontId="48" fillId="7" borderId="8" xfId="0" applyFont="1" applyFill="1" applyBorder="1" applyAlignment="1">
      <alignment horizontal="center" vertical="center" textRotation="90"/>
    </xf>
    <xf numFmtId="0" fontId="48" fillId="7" borderId="9" xfId="0" applyFont="1" applyFill="1" applyBorder="1" applyAlignment="1">
      <alignment horizontal="center" vertical="center" textRotation="90"/>
    </xf>
    <xf numFmtId="0" fontId="0" fillId="0" borderId="6"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44" fillId="13" borderId="6"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44" fillId="13" borderId="11" xfId="0" applyFont="1" applyFill="1" applyBorder="1" applyAlignment="1">
      <alignment horizontal="center" vertical="center" wrapText="1"/>
    </xf>
    <xf numFmtId="0" fontId="44" fillId="13" borderId="12" xfId="0" applyFont="1" applyFill="1" applyBorder="1" applyAlignment="1">
      <alignment horizontal="center" vertical="center" wrapText="1"/>
    </xf>
    <xf numFmtId="0" fontId="44" fillId="13" borderId="8" xfId="0" applyFont="1" applyFill="1" applyBorder="1" applyAlignment="1">
      <alignment horizontal="center" vertical="center" wrapText="1"/>
    </xf>
    <xf numFmtId="0" fontId="44" fillId="13" borderId="9" xfId="0" applyFont="1" applyFill="1" applyBorder="1" applyAlignment="1">
      <alignment horizontal="center" vertical="center" wrapText="1"/>
    </xf>
    <xf numFmtId="49" fontId="46" fillId="0" borderId="1" xfId="0" applyNumberFormat="1" applyFont="1" applyBorder="1" applyAlignment="1">
      <alignment horizontal="left" vertical="center"/>
    </xf>
    <xf numFmtId="0" fontId="45" fillId="0" borderId="1" xfId="0" applyFont="1" applyBorder="1" applyAlignment="1">
      <alignment horizontal="right" vertical="center"/>
    </xf>
    <xf numFmtId="0" fontId="45" fillId="0" borderId="2" xfId="0" applyFont="1" applyBorder="1" applyAlignment="1">
      <alignment horizontal="right" vertical="center"/>
    </xf>
    <xf numFmtId="49" fontId="9" fillId="0" borderId="3" xfId="0" applyNumberFormat="1" applyFont="1" applyBorder="1" applyAlignment="1">
      <alignment horizontal="left" vertical="center" wrapText="1"/>
    </xf>
    <xf numFmtId="0" fontId="9" fillId="0" borderId="3" xfId="0" applyFont="1" applyBorder="1" applyAlignment="1">
      <alignment horizontal="left" vertical="center" wrapText="1"/>
    </xf>
    <xf numFmtId="0" fontId="18" fillId="0" borderId="3" xfId="0" applyFont="1" applyBorder="1" applyAlignment="1">
      <alignment horizontal="center" vertical="top"/>
    </xf>
    <xf numFmtId="0" fontId="59" fillId="0" borderId="6" xfId="0" applyFont="1" applyBorder="1" applyAlignment="1">
      <alignment horizontal="center"/>
    </xf>
    <xf numFmtId="0" fontId="59" fillId="0" borderId="7" xfId="0" applyFont="1" applyBorder="1" applyAlignment="1">
      <alignment horizontal="center"/>
    </xf>
    <xf numFmtId="0" fontId="59" fillId="0" borderId="11" xfId="0" applyFont="1" applyBorder="1" applyAlignment="1">
      <alignment horizontal="center"/>
    </xf>
    <xf numFmtId="0" fontId="59" fillId="0" borderId="12" xfId="0" applyFont="1" applyBorder="1" applyAlignment="1">
      <alignment horizontal="center"/>
    </xf>
    <xf numFmtId="0" fontId="59" fillId="0" borderId="8" xfId="0" applyFont="1" applyBorder="1" applyAlignment="1">
      <alignment horizontal="center"/>
    </xf>
    <xf numFmtId="0" fontId="59" fillId="0" borderId="9" xfId="0" applyFont="1" applyBorder="1" applyAlignment="1">
      <alignment horizontal="center"/>
    </xf>
    <xf numFmtId="0" fontId="8" fillId="0" borderId="6" xfId="0" applyFont="1" applyBorder="1" applyAlignment="1">
      <alignment horizontal="left" vertical="center" wrapText="1"/>
    </xf>
    <xf numFmtId="0" fontId="8" fillId="0" borderId="10" xfId="0" applyFont="1" applyBorder="1" applyAlignment="1">
      <alignment horizontal="left" vertical="center" wrapText="1"/>
    </xf>
    <xf numFmtId="0" fontId="8" fillId="0" borderId="7" xfId="0" applyFont="1" applyBorder="1" applyAlignment="1">
      <alignment horizontal="left" vertical="center" wrapText="1"/>
    </xf>
    <xf numFmtId="0" fontId="13" fillId="0" borderId="11" xfId="0" applyFont="1" applyBorder="1" applyAlignment="1">
      <alignment horizontal="left" vertical="center" wrapText="1"/>
    </xf>
    <xf numFmtId="0" fontId="13" fillId="0" borderId="0" xfId="0" applyFont="1" applyAlignment="1">
      <alignment horizontal="left" vertical="center" wrapText="1"/>
    </xf>
    <xf numFmtId="0" fontId="13" fillId="0" borderId="12" xfId="0" applyFont="1" applyBorder="1" applyAlignment="1">
      <alignment horizontal="left" vertical="center" wrapText="1"/>
    </xf>
    <xf numFmtId="0" fontId="8" fillId="0" borderId="8" xfId="0" applyFont="1" applyBorder="1" applyAlignment="1">
      <alignment horizontal="left" vertical="center" wrapText="1"/>
    </xf>
    <xf numFmtId="0" fontId="8" fillId="0" borderId="13" xfId="0" applyFont="1" applyBorder="1" applyAlignment="1">
      <alignment horizontal="left" vertical="center" wrapText="1"/>
    </xf>
    <xf numFmtId="0" fontId="8" fillId="0" borderId="9" xfId="0" applyFont="1" applyBorder="1" applyAlignment="1">
      <alignment horizontal="left" vertical="center" wrapText="1"/>
    </xf>
    <xf numFmtId="0" fontId="14" fillId="4" borderId="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52" fillId="15" borderId="3" xfId="0" applyFont="1" applyFill="1" applyBorder="1" applyAlignment="1">
      <alignment horizontal="center" vertical="center"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18" fillId="0" borderId="11"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8" xfId="0" applyFont="1" applyBorder="1" applyAlignment="1">
      <alignment horizontal="center" wrapText="1"/>
    </xf>
    <xf numFmtId="0" fontId="18" fillId="0" borderId="13" xfId="0" applyFont="1" applyBorder="1" applyAlignment="1">
      <alignment horizontal="center" wrapText="1"/>
    </xf>
    <xf numFmtId="0" fontId="18" fillId="0" borderId="9" xfId="0" applyFont="1" applyBorder="1" applyAlignment="1">
      <alignment horizontal="center" wrapText="1"/>
    </xf>
    <xf numFmtId="0" fontId="7" fillId="5" borderId="6"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9" xfId="0" applyFont="1" applyFill="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9"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48" xfId="0" applyNumberFormat="1" applyFont="1" applyBorder="1" applyAlignment="1">
      <alignment horizontal="center" vertical="center" wrapText="1"/>
    </xf>
    <xf numFmtId="0" fontId="12" fillId="15" borderId="3" xfId="0" applyFont="1" applyFill="1" applyBorder="1" applyAlignment="1">
      <alignment horizontal="center" wrapText="1"/>
    </xf>
    <xf numFmtId="0" fontId="12" fillId="15" borderId="3"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12" fillId="15" borderId="2" xfId="0" applyFont="1" applyFill="1" applyBorder="1" applyAlignment="1">
      <alignment horizontal="center" vertical="center" wrapText="1"/>
    </xf>
    <xf numFmtId="0" fontId="8" fillId="15" borderId="5" xfId="0" applyFont="1" applyFill="1" applyBorder="1" applyAlignment="1">
      <alignment horizontal="center" vertical="top" wrapText="1"/>
    </xf>
    <xf numFmtId="0" fontId="8" fillId="15" borderId="48" xfId="0" applyFont="1" applyFill="1" applyBorder="1" applyAlignment="1">
      <alignment horizontal="center" vertical="top" wrapText="1"/>
    </xf>
    <xf numFmtId="0" fontId="7" fillId="15" borderId="1" xfId="0" applyFont="1" applyFill="1" applyBorder="1" applyAlignment="1">
      <alignment horizontal="left" vertical="top" wrapText="1"/>
    </xf>
    <xf numFmtId="0" fontId="7" fillId="15" borderId="2" xfId="0" applyFont="1" applyFill="1" applyBorder="1" applyAlignment="1">
      <alignment horizontal="left" vertical="top" wrapText="1"/>
    </xf>
    <xf numFmtId="44" fontId="7" fillId="15" borderId="1" xfId="11" applyFont="1" applyFill="1" applyBorder="1" applyAlignment="1">
      <alignment horizontal="center" vertical="top" wrapText="1"/>
    </xf>
    <xf numFmtId="44" fontId="7" fillId="15" borderId="2" xfId="11" applyFont="1" applyFill="1" applyBorder="1" applyAlignment="1">
      <alignment horizontal="center" vertical="top" wrapText="1"/>
    </xf>
    <xf numFmtId="0" fontId="8" fillId="15" borderId="6" xfId="0" applyFont="1" applyFill="1" applyBorder="1" applyAlignment="1">
      <alignment horizontal="center" vertical="top" wrapText="1"/>
    </xf>
    <xf numFmtId="0" fontId="8" fillId="15" borderId="10" xfId="0" applyFont="1" applyFill="1" applyBorder="1" applyAlignment="1">
      <alignment horizontal="center" vertical="top" wrapText="1"/>
    </xf>
    <xf numFmtId="0" fontId="8" fillId="15" borderId="7" xfId="0" applyFont="1" applyFill="1" applyBorder="1" applyAlignment="1">
      <alignment horizontal="center" vertical="top" wrapText="1"/>
    </xf>
    <xf numFmtId="0" fontId="8" fillId="15" borderId="8" xfId="0" applyFont="1" applyFill="1" applyBorder="1" applyAlignment="1">
      <alignment horizontal="center" vertical="top" wrapText="1"/>
    </xf>
    <xf numFmtId="0" fontId="8" fillId="15" borderId="13" xfId="0" applyFont="1" applyFill="1" applyBorder="1" applyAlignment="1">
      <alignment horizontal="center" vertical="top" wrapText="1"/>
    </xf>
    <xf numFmtId="0" fontId="8" fillId="15" borderId="9" xfId="0" applyFont="1" applyFill="1" applyBorder="1" applyAlignment="1">
      <alignment horizontal="center" vertical="top" wrapText="1"/>
    </xf>
    <xf numFmtId="0" fontId="8" fillId="15" borderId="1" xfId="0" applyFont="1" applyFill="1" applyBorder="1" applyAlignment="1">
      <alignment horizontal="center" vertical="top" wrapText="1"/>
    </xf>
    <xf numFmtId="0" fontId="8" fillId="15" borderId="4" xfId="0" applyFont="1" applyFill="1" applyBorder="1" applyAlignment="1">
      <alignment horizontal="center" vertical="top" wrapText="1"/>
    </xf>
    <xf numFmtId="0" fontId="8" fillId="15" borderId="2" xfId="0" applyFont="1" applyFill="1" applyBorder="1" applyAlignment="1">
      <alignment horizontal="center" vertical="top" wrapText="1"/>
    </xf>
    <xf numFmtId="0" fontId="7" fillId="16" borderId="3" xfId="0" applyFont="1" applyFill="1" applyBorder="1" applyAlignment="1">
      <alignment horizontal="center" vertical="center" wrapText="1"/>
    </xf>
    <xf numFmtId="0" fontId="8" fillId="0" borderId="3" xfId="0" applyFont="1" applyBorder="1" applyAlignment="1">
      <alignment horizontal="left" vertical="center" wrapText="1"/>
    </xf>
    <xf numFmtId="0" fontId="13" fillId="0" borderId="3" xfId="0" applyFont="1" applyBorder="1" applyAlignment="1">
      <alignment horizontal="left" vertical="center" wrapText="1"/>
    </xf>
    <xf numFmtId="0" fontId="14" fillId="4" borderId="10" xfId="0" applyFont="1" applyFill="1" applyBorder="1" applyAlignment="1">
      <alignment horizontal="center" vertical="center" wrapText="1"/>
    </xf>
    <xf numFmtId="0" fontId="14" fillId="4" borderId="7" xfId="0" applyFont="1" applyFill="1" applyBorder="1" applyAlignment="1">
      <alignment horizontal="center" vertical="center" wrapText="1"/>
    </xf>
    <xf numFmtId="49" fontId="11" fillId="0" borderId="1" xfId="0" applyNumberFormat="1" applyFont="1" applyBorder="1" applyAlignment="1">
      <alignment horizontal="left" vertical="center" wrapText="1"/>
    </xf>
    <xf numFmtId="0" fontId="11" fillId="0" borderId="4" xfId="0" applyFont="1" applyBorder="1" applyAlignment="1">
      <alignment horizontal="left" vertical="center" wrapText="1"/>
    </xf>
    <xf numFmtId="10" fontId="11" fillId="0" borderId="1" xfId="0" applyNumberFormat="1" applyFont="1" applyBorder="1" applyAlignment="1">
      <alignment horizontal="left" vertical="center" wrapText="1"/>
    </xf>
    <xf numFmtId="0" fontId="11" fillId="16" borderId="3" xfId="0" applyFont="1" applyFill="1" applyBorder="1" applyAlignment="1">
      <alignment horizontal="center" vertical="center"/>
    </xf>
    <xf numFmtId="0" fontId="7" fillId="16" borderId="3" xfId="0" applyFont="1" applyFill="1" applyBorder="1" applyAlignment="1">
      <alignment horizontal="left" vertical="center"/>
    </xf>
    <xf numFmtId="0" fontId="7" fillId="16" borderId="3" xfId="0" applyFont="1" applyFill="1" applyBorder="1" applyAlignment="1">
      <alignment horizontal="center" vertical="center"/>
    </xf>
    <xf numFmtId="0" fontId="10" fillId="0" borderId="6" xfId="0" applyFont="1" applyBorder="1" applyAlignment="1">
      <alignment horizontal="center" vertical="top"/>
    </xf>
    <xf numFmtId="0" fontId="10" fillId="0" borderId="10" xfId="0" applyFont="1" applyBorder="1" applyAlignment="1">
      <alignment horizontal="center" vertical="top"/>
    </xf>
    <xf numFmtId="0" fontId="10" fillId="0" borderId="7" xfId="0" applyFont="1" applyBorder="1" applyAlignment="1">
      <alignment horizontal="center" vertical="top"/>
    </xf>
    <xf numFmtId="0" fontId="11" fillId="0" borderId="11" xfId="0" applyFont="1" applyBorder="1" applyAlignment="1">
      <alignment horizontal="center" wrapText="1"/>
    </xf>
    <xf numFmtId="0" fontId="11" fillId="0" borderId="0" xfId="0" applyFont="1" applyAlignment="1">
      <alignment horizontal="center" wrapText="1"/>
    </xf>
    <xf numFmtId="0" fontId="11" fillId="0" borderId="12" xfId="0" applyFont="1" applyBorder="1" applyAlignment="1">
      <alignment horizontal="center" wrapText="1"/>
    </xf>
    <xf numFmtId="0" fontId="11" fillId="0" borderId="8" xfId="0" applyFont="1" applyBorder="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7" fillId="2" borderId="3" xfId="0" applyFont="1" applyFill="1" applyBorder="1" applyAlignment="1">
      <alignment horizontal="left" vertical="center"/>
    </xf>
    <xf numFmtId="10" fontId="0" fillId="0" borderId="3" xfId="0" applyNumberFormat="1" applyBorder="1" applyAlignment="1">
      <alignment horizontal="center"/>
    </xf>
    <xf numFmtId="165" fontId="0" fillId="0" borderId="3" xfId="0" applyNumberFormat="1" applyBorder="1" applyAlignment="1">
      <alignment horizontal="center"/>
    </xf>
    <xf numFmtId="0" fontId="57" fillId="4" borderId="10" xfId="0" applyFont="1" applyFill="1" applyBorder="1" applyAlignment="1">
      <alignment horizontal="center" vertical="center" wrapText="1"/>
    </xf>
    <xf numFmtId="0" fontId="57" fillId="4" borderId="4" xfId="0" applyFont="1" applyFill="1" applyBorder="1" applyAlignment="1">
      <alignment horizontal="center" vertical="center" wrapText="1"/>
    </xf>
    <xf numFmtId="4" fontId="11" fillId="2" borderId="13" xfId="3" applyNumberFormat="1" applyFont="1" applyFill="1" applyBorder="1" applyAlignment="1" applyProtection="1">
      <alignment horizontal="right" vertical="center" wrapText="1"/>
    </xf>
    <xf numFmtId="0" fontId="11" fillId="2" borderId="4" xfId="0" applyFont="1" applyFill="1" applyBorder="1" applyAlignment="1">
      <alignment horizontal="center" vertical="center" wrapText="1"/>
    </xf>
    <xf numFmtId="0" fontId="11" fillId="2" borderId="0" xfId="0" applyFont="1" applyFill="1" applyAlignment="1">
      <alignment horizontal="center" wrapText="1"/>
    </xf>
    <xf numFmtId="0" fontId="11" fillId="2" borderId="12" xfId="0" applyFont="1" applyFill="1" applyBorder="1" applyAlignment="1">
      <alignment horizontal="center" wrapText="1"/>
    </xf>
    <xf numFmtId="0" fontId="11" fillId="2" borderId="13" xfId="0" applyFont="1" applyFill="1" applyBorder="1" applyAlignment="1">
      <alignment horizontal="center" wrapText="1"/>
    </xf>
    <xf numFmtId="0" fontId="11" fillId="2" borderId="9" xfId="0" applyFont="1" applyFill="1" applyBorder="1" applyAlignment="1">
      <alignment horizontal="center" wrapText="1"/>
    </xf>
    <xf numFmtId="4" fontId="11" fillId="2" borderId="10" xfId="8" applyNumberFormat="1" applyFont="1" applyFill="1" applyBorder="1" applyAlignment="1" applyProtection="1">
      <alignment horizontal="center" vertical="center"/>
    </xf>
    <xf numFmtId="0" fontId="7" fillId="5" borderId="3" xfId="17" applyFont="1" applyFill="1" applyBorder="1" applyAlignment="1">
      <alignment horizontal="left" vertical="center" wrapText="1"/>
    </xf>
    <xf numFmtId="0" fontId="7" fillId="0" borderId="1" xfId="17" applyFont="1" applyBorder="1" applyAlignment="1">
      <alignment horizontal="center" vertical="center"/>
    </xf>
    <xf numFmtId="0" fontId="7" fillId="0" borderId="4" xfId="17" applyFont="1" applyBorder="1" applyAlignment="1">
      <alignment horizontal="center" vertical="center"/>
    </xf>
    <xf numFmtId="0" fontId="7" fillId="0" borderId="2" xfId="17" applyFont="1" applyBorder="1" applyAlignment="1">
      <alignment horizontal="center" vertical="center"/>
    </xf>
    <xf numFmtId="0" fontId="7" fillId="0" borderId="3" xfId="17" applyFont="1" applyBorder="1" applyAlignment="1">
      <alignment horizontal="center" vertical="center" wrapText="1"/>
    </xf>
    <xf numFmtId="0" fontId="8" fillId="0" borderId="1" xfId="17" applyFont="1" applyBorder="1" applyAlignment="1">
      <alignment horizontal="center" vertical="center" wrapText="1"/>
    </xf>
    <xf numFmtId="0" fontId="8" fillId="0" borderId="4" xfId="17" applyFont="1" applyBorder="1" applyAlignment="1">
      <alignment horizontal="center" vertical="center" wrapText="1"/>
    </xf>
    <xf numFmtId="0" fontId="8" fillId="0" borderId="2" xfId="17" applyFont="1" applyBorder="1" applyAlignment="1">
      <alignment horizontal="center" vertical="center" wrapText="1"/>
    </xf>
    <xf numFmtId="2" fontId="8" fillId="3" borderId="3" xfId="17" applyNumberFormat="1" applyFont="1" applyFill="1" applyBorder="1" applyAlignment="1">
      <alignment horizontal="center" vertical="center"/>
    </xf>
    <xf numFmtId="0" fontId="8" fillId="3" borderId="3" xfId="17" applyFont="1" applyFill="1" applyBorder="1" applyAlignment="1">
      <alignment horizontal="center" vertical="center"/>
    </xf>
    <xf numFmtId="0" fontId="10" fillId="0" borderId="1" xfId="17" applyFont="1" applyBorder="1" applyAlignment="1">
      <alignment horizontal="right" vertical="center" wrapText="1"/>
    </xf>
    <xf numFmtId="0" fontId="10" fillId="0" borderId="4" xfId="17" applyFont="1" applyBorder="1" applyAlignment="1">
      <alignment horizontal="right" vertical="center" wrapText="1"/>
    </xf>
    <xf numFmtId="0" fontId="10" fillId="0" borderId="2" xfId="17" applyFont="1" applyBorder="1" applyAlignment="1">
      <alignment horizontal="right" vertical="center" wrapText="1"/>
    </xf>
    <xf numFmtId="2" fontId="7" fillId="3" borderId="1" xfId="17" applyNumberFormat="1" applyFont="1" applyFill="1" applyBorder="1" applyAlignment="1">
      <alignment horizontal="center" vertical="center" wrapText="1"/>
    </xf>
    <xf numFmtId="2" fontId="7" fillId="3" borderId="2" xfId="17" applyNumberFormat="1" applyFont="1" applyFill="1" applyBorder="1" applyAlignment="1">
      <alignment horizontal="center" vertical="center" wrapText="1"/>
    </xf>
    <xf numFmtId="0" fontId="8" fillId="0" borderId="1" xfId="17" applyFont="1" applyBorder="1" applyAlignment="1">
      <alignment horizontal="center" vertical="center"/>
    </xf>
    <xf numFmtId="0" fontId="8" fillId="0" borderId="4" xfId="17" applyFont="1" applyBorder="1" applyAlignment="1">
      <alignment horizontal="center" vertical="center"/>
    </xf>
    <xf numFmtId="0" fontId="8" fillId="0" borderId="2" xfId="17" applyFont="1" applyBorder="1" applyAlignment="1">
      <alignment horizontal="center" vertical="center"/>
    </xf>
    <xf numFmtId="2" fontId="8" fillId="3" borderId="1" xfId="17" applyNumberFormat="1" applyFont="1" applyFill="1" applyBorder="1" applyAlignment="1">
      <alignment horizontal="center" vertical="center"/>
    </xf>
    <xf numFmtId="2" fontId="8" fillId="3" borderId="2" xfId="17" applyNumberFormat="1" applyFont="1" applyFill="1" applyBorder="1" applyAlignment="1">
      <alignment horizontal="center" vertical="center"/>
    </xf>
    <xf numFmtId="0" fontId="7" fillId="0" borderId="1" xfId="17" applyFont="1" applyBorder="1" applyAlignment="1">
      <alignment horizontal="right" vertical="center"/>
    </xf>
    <xf numFmtId="0" fontId="7" fillId="0" borderId="4" xfId="17" applyFont="1" applyBorder="1" applyAlignment="1">
      <alignment horizontal="right" vertical="center"/>
    </xf>
    <xf numFmtId="0" fontId="7" fillId="0" borderId="2" xfId="17" applyFont="1" applyBorder="1" applyAlignment="1">
      <alignment horizontal="right" vertical="center"/>
    </xf>
    <xf numFmtId="2" fontId="7" fillId="3" borderId="1" xfId="17" applyNumberFormat="1" applyFont="1" applyFill="1" applyBorder="1" applyAlignment="1">
      <alignment horizontal="center" vertical="center"/>
    </xf>
    <xf numFmtId="2" fontId="7" fillId="3" borderId="2" xfId="17" applyNumberFormat="1" applyFont="1" applyFill="1" applyBorder="1" applyAlignment="1">
      <alignment horizontal="center" vertical="center"/>
    </xf>
    <xf numFmtId="2" fontId="8" fillId="3" borderId="1" xfId="17" applyNumberFormat="1" applyFont="1" applyFill="1" applyBorder="1" applyAlignment="1">
      <alignment horizontal="center" vertical="center" wrapText="1"/>
    </xf>
    <xf numFmtId="2" fontId="8" fillId="3" borderId="2" xfId="17" applyNumberFormat="1" applyFont="1" applyFill="1" applyBorder="1" applyAlignment="1">
      <alignment horizontal="center" vertical="center" wrapText="1"/>
    </xf>
    <xf numFmtId="0" fontId="8" fillId="0" borderId="6" xfId="17" applyFont="1" applyBorder="1" applyAlignment="1">
      <alignment horizontal="center" vertical="center"/>
    </xf>
    <xf numFmtId="0" fontId="8" fillId="0" borderId="10" xfId="17" applyFont="1" applyBorder="1" applyAlignment="1">
      <alignment horizontal="center" vertical="center"/>
    </xf>
    <xf numFmtId="0" fontId="8" fillId="0" borderId="7" xfId="17" applyFont="1" applyBorder="1" applyAlignment="1">
      <alignment horizontal="center" vertical="center"/>
    </xf>
    <xf numFmtId="0" fontId="8" fillId="2" borderId="5" xfId="17" applyFont="1" applyFill="1" applyBorder="1" applyAlignment="1">
      <alignment horizontal="center" vertical="center" wrapText="1"/>
    </xf>
    <xf numFmtId="0" fontId="8" fillId="2" borderId="44" xfId="17" applyFont="1" applyFill="1" applyBorder="1" applyAlignment="1">
      <alignment horizontal="center" vertical="center" wrapText="1"/>
    </xf>
    <xf numFmtId="0" fontId="8" fillId="2" borderId="48" xfId="17" applyFont="1" applyFill="1" applyBorder="1" applyAlignment="1">
      <alignment horizontal="center" vertical="center" wrapText="1"/>
    </xf>
    <xf numFmtId="0" fontId="10" fillId="0" borderId="8" xfId="17" applyFont="1" applyBorder="1" applyAlignment="1">
      <alignment horizontal="right" vertical="center" wrapText="1"/>
    </xf>
    <xf numFmtId="0" fontId="10" fillId="0" borderId="13" xfId="17" applyFont="1" applyBorder="1" applyAlignment="1">
      <alignment horizontal="right" vertical="center" wrapText="1"/>
    </xf>
    <xf numFmtId="0" fontId="10" fillId="0" borderId="9" xfId="17" applyFont="1" applyBorder="1" applyAlignment="1">
      <alignment horizontal="right" vertical="center" wrapText="1"/>
    </xf>
    <xf numFmtId="0" fontId="7" fillId="5" borderId="1" xfId="17" applyFont="1" applyFill="1" applyBorder="1" applyAlignment="1">
      <alignment horizontal="left" vertical="center" wrapText="1"/>
    </xf>
    <xf numFmtId="0" fontId="7" fillId="5" borderId="4" xfId="17" applyFont="1" applyFill="1" applyBorder="1" applyAlignment="1">
      <alignment horizontal="left" vertical="center" wrapText="1"/>
    </xf>
    <xf numFmtId="0" fontId="7" fillId="5" borderId="2" xfId="17" applyFont="1" applyFill="1" applyBorder="1" applyAlignment="1">
      <alignment horizontal="left" vertical="center" wrapText="1"/>
    </xf>
    <xf numFmtId="0" fontId="10" fillId="0" borderId="1" xfId="17" applyFont="1" applyBorder="1" applyAlignment="1">
      <alignment horizontal="center" vertical="center"/>
    </xf>
    <xf numFmtId="0" fontId="10" fillId="0" borderId="4" xfId="17" applyFont="1" applyBorder="1" applyAlignment="1">
      <alignment horizontal="center" vertical="center"/>
    </xf>
    <xf numFmtId="0" fontId="10" fillId="0" borderId="2" xfId="17" applyFont="1" applyBorder="1" applyAlignment="1">
      <alignment horizontal="center" vertical="center"/>
    </xf>
    <xf numFmtId="2" fontId="8" fillId="0" borderId="1" xfId="17" applyNumberFormat="1" applyFont="1" applyBorder="1" applyAlignment="1">
      <alignment horizontal="center" vertical="center"/>
    </xf>
    <xf numFmtId="0" fontId="8" fillId="0" borderId="5" xfId="17" applyFont="1" applyBorder="1" applyAlignment="1">
      <alignment horizontal="center" vertical="center" wrapText="1"/>
    </xf>
    <xf numFmtId="0" fontId="8" fillId="0" borderId="44" xfId="17" applyFont="1" applyBorder="1" applyAlignment="1">
      <alignment horizontal="center" vertical="center" wrapText="1"/>
    </xf>
    <xf numFmtId="0" fontId="8" fillId="10" borderId="1" xfId="17" applyFont="1" applyFill="1" applyBorder="1" applyAlignment="1">
      <alignment horizontal="left" vertical="center"/>
    </xf>
    <xf numFmtId="0" fontId="8" fillId="10" borderId="4" xfId="17" applyFont="1" applyFill="1" applyBorder="1" applyAlignment="1">
      <alignment horizontal="left" vertical="center"/>
    </xf>
    <xf numFmtId="2" fontId="8" fillId="10" borderId="3" xfId="17" applyNumberFormat="1" applyFont="1" applyFill="1" applyBorder="1" applyAlignment="1">
      <alignment horizontal="center" vertical="center" wrapText="1"/>
    </xf>
    <xf numFmtId="49" fontId="7" fillId="2" borderId="1" xfId="17" applyNumberFormat="1" applyFont="1" applyFill="1" applyBorder="1" applyAlignment="1">
      <alignment horizontal="right" vertical="center" wrapText="1"/>
    </xf>
    <xf numFmtId="49" fontId="7" fillId="2" borderId="4" xfId="17" applyNumberFormat="1" applyFont="1" applyFill="1" applyBorder="1" applyAlignment="1">
      <alignment horizontal="right" vertical="center" wrapText="1"/>
    </xf>
    <xf numFmtId="0" fontId="8" fillId="0" borderId="48" xfId="17" applyFont="1" applyBorder="1" applyAlignment="1">
      <alignment horizontal="center" vertical="center" wrapText="1"/>
    </xf>
    <xf numFmtId="0" fontId="8" fillId="0" borderId="8" xfId="17" applyFont="1" applyBorder="1" applyAlignment="1">
      <alignment horizontal="center" vertical="center"/>
    </xf>
    <xf numFmtId="0" fontId="8" fillId="0" borderId="13" xfId="17" applyFont="1" applyBorder="1" applyAlignment="1">
      <alignment horizontal="center" vertical="center"/>
    </xf>
    <xf numFmtId="0" fontId="8" fillId="0" borderId="9" xfId="17" applyFont="1" applyBorder="1" applyAlignment="1">
      <alignment horizontal="center" vertical="center"/>
    </xf>
    <xf numFmtId="0" fontId="10" fillId="0" borderId="3" xfId="17" applyFont="1" applyBorder="1" applyAlignment="1">
      <alignment horizontal="center" vertical="center"/>
    </xf>
    <xf numFmtId="0" fontId="10" fillId="7" borderId="1" xfId="17" applyFont="1" applyFill="1" applyBorder="1" applyAlignment="1">
      <alignment horizontal="left" vertical="center" wrapText="1"/>
    </xf>
    <xf numFmtId="0" fontId="10" fillId="7" borderId="4" xfId="17" applyFont="1" applyFill="1" applyBorder="1" applyAlignment="1">
      <alignment horizontal="left" vertical="center" wrapText="1"/>
    </xf>
    <xf numFmtId="0" fontId="10" fillId="7" borderId="2" xfId="17" applyFont="1" applyFill="1" applyBorder="1" applyAlignment="1">
      <alignment horizontal="left" vertical="center" wrapText="1"/>
    </xf>
    <xf numFmtId="0" fontId="8" fillId="0" borderId="5" xfId="17" applyFont="1" applyBorder="1" applyAlignment="1">
      <alignment horizontal="center" vertical="center"/>
    </xf>
    <xf numFmtId="0" fontId="8" fillId="0" borderId="44" xfId="17" applyFont="1" applyBorder="1" applyAlignment="1">
      <alignment horizontal="center" vertical="center"/>
    </xf>
    <xf numFmtId="0" fontId="8" fillId="0" borderId="11" xfId="17" applyFont="1" applyBorder="1" applyAlignment="1">
      <alignment horizontal="center" vertical="center"/>
    </xf>
    <xf numFmtId="0" fontId="8" fillId="0" borderId="0" xfId="17" applyFont="1" applyAlignment="1">
      <alignment horizontal="center" vertical="center"/>
    </xf>
    <xf numFmtId="0" fontId="8" fillId="0" borderId="12" xfId="17" applyFont="1" applyBorder="1" applyAlignment="1">
      <alignment horizontal="center" vertical="center"/>
    </xf>
    <xf numFmtId="0" fontId="8" fillId="0" borderId="48" xfId="17" applyFont="1" applyBorder="1" applyAlignment="1">
      <alignment horizontal="center" vertical="center"/>
    </xf>
    <xf numFmtId="0" fontId="8" fillId="0" borderId="3" xfId="17" applyFont="1" applyBorder="1" applyAlignment="1">
      <alignment horizontal="center" vertical="center"/>
    </xf>
    <xf numFmtId="0" fontId="20" fillId="0" borderId="1" xfId="17" applyFont="1" applyBorder="1" applyAlignment="1">
      <alignment horizontal="center" vertical="center" wrapText="1"/>
    </xf>
    <xf numFmtId="0" fontId="20" fillId="0" borderId="4" xfId="17" applyFont="1" applyBorder="1" applyAlignment="1">
      <alignment horizontal="center" vertical="center" wrapText="1"/>
    </xf>
    <xf numFmtId="0" fontId="20" fillId="0" borderId="2" xfId="17"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2" fontId="8" fillId="3" borderId="3" xfId="0" applyNumberFormat="1" applyFont="1" applyFill="1" applyBorder="1" applyAlignment="1">
      <alignment horizontal="center" vertical="center"/>
    </xf>
    <xf numFmtId="0" fontId="8" fillId="0" borderId="6" xfId="17" applyFont="1" applyBorder="1" applyAlignment="1">
      <alignment horizontal="center" vertical="center" wrapText="1"/>
    </xf>
    <xf numFmtId="0" fontId="8" fillId="0" borderId="10" xfId="17" applyFont="1" applyBorder="1" applyAlignment="1">
      <alignment horizontal="center" vertical="center" wrapText="1"/>
    </xf>
    <xf numFmtId="0" fontId="8" fillId="0" borderId="7" xfId="17" applyFont="1" applyBorder="1" applyAlignment="1">
      <alignment horizontal="center" vertical="center" wrapText="1"/>
    </xf>
    <xf numFmtId="0" fontId="8" fillId="0" borderId="11" xfId="17" applyFont="1" applyBorder="1" applyAlignment="1">
      <alignment horizontal="center" vertical="center" wrapText="1"/>
    </xf>
    <xf numFmtId="0" fontId="8" fillId="0" borderId="0" xfId="17" applyFont="1" applyAlignment="1">
      <alignment horizontal="center" vertical="center" wrapText="1"/>
    </xf>
    <xf numFmtId="0" fontId="8" fillId="0" borderId="12" xfId="17" applyFont="1" applyBorder="1" applyAlignment="1">
      <alignment horizontal="center" vertical="center" wrapText="1"/>
    </xf>
    <xf numFmtId="0" fontId="8" fillId="0" borderId="8" xfId="17" applyFont="1" applyBorder="1" applyAlignment="1">
      <alignment horizontal="center" vertical="center" wrapText="1"/>
    </xf>
    <xf numFmtId="0" fontId="8" fillId="0" borderId="13" xfId="17" applyFont="1" applyBorder="1" applyAlignment="1">
      <alignment horizontal="center" vertical="center" wrapText="1"/>
    </xf>
    <xf numFmtId="0" fontId="8" fillId="0" borderId="9" xfId="17"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9" xfId="0" applyFont="1" applyBorder="1" applyAlignment="1">
      <alignment horizontal="center" vertical="center" wrapText="1"/>
    </xf>
    <xf numFmtId="0" fontId="8" fillId="10" borderId="3" xfId="17" applyFont="1" applyFill="1" applyBorder="1" applyAlignment="1">
      <alignment horizontal="center" vertical="center"/>
    </xf>
    <xf numFmtId="0" fontId="8" fillId="0" borderId="3" xfId="17" applyFont="1" applyBorder="1" applyAlignment="1">
      <alignment horizontal="center" vertical="center" wrapText="1"/>
    </xf>
    <xf numFmtId="0" fontId="7" fillId="0" borderId="48" xfId="17" applyFont="1" applyBorder="1" applyAlignment="1">
      <alignment horizontal="center" vertical="center"/>
    </xf>
    <xf numFmtId="2" fontId="8" fillId="10" borderId="3" xfId="17" applyNumberFormat="1" applyFont="1" applyFill="1" applyBorder="1" applyAlignment="1">
      <alignment horizontal="center" vertical="center"/>
    </xf>
    <xf numFmtId="0" fontId="20" fillId="0" borderId="5" xfId="17" applyFont="1" applyBorder="1" applyAlignment="1">
      <alignment horizontal="center" vertical="center" wrapText="1"/>
    </xf>
    <xf numFmtId="0" fontId="20" fillId="0" borderId="44" xfId="17" applyFont="1" applyBorder="1" applyAlignment="1">
      <alignment horizontal="center" vertical="center" wrapText="1"/>
    </xf>
    <xf numFmtId="0" fontId="20" fillId="0" borderId="48" xfId="17" applyFont="1" applyBorder="1" applyAlignment="1">
      <alignment horizontal="center" vertical="center" wrapText="1"/>
    </xf>
    <xf numFmtId="0" fontId="7" fillId="0" borderId="1" xfId="17" quotePrefix="1" applyFont="1" applyBorder="1" applyAlignment="1">
      <alignment horizontal="center" vertical="center" wrapText="1"/>
    </xf>
    <xf numFmtId="0" fontId="7" fillId="0" borderId="2" xfId="17" quotePrefix="1" applyFont="1" applyBorder="1" applyAlignment="1">
      <alignment horizontal="center" vertical="center" wrapText="1"/>
    </xf>
    <xf numFmtId="0" fontId="8" fillId="2" borderId="4" xfId="17" applyFont="1" applyFill="1" applyBorder="1" applyAlignment="1">
      <alignment horizontal="left" vertical="center" wrapText="1"/>
    </xf>
    <xf numFmtId="49" fontId="7" fillId="0" borderId="1" xfId="17" applyNumberFormat="1" applyFont="1" applyBorder="1" applyAlignment="1">
      <alignment horizontal="center" vertical="center" wrapText="1"/>
    </xf>
    <xf numFmtId="49" fontId="7" fillId="0" borderId="4" xfId="17" applyNumberFormat="1" applyFont="1" applyBorder="1" applyAlignment="1">
      <alignment horizontal="center" vertical="center" wrapText="1"/>
    </xf>
    <xf numFmtId="0" fontId="7" fillId="0" borderId="1" xfId="17" applyFont="1" applyBorder="1" applyAlignment="1">
      <alignment horizontal="center" vertical="center" wrapText="1"/>
    </xf>
    <xf numFmtId="0" fontId="7" fillId="0" borderId="2" xfId="17" applyFont="1" applyBorder="1" applyAlignment="1">
      <alignment horizontal="center" vertical="center" wrapText="1"/>
    </xf>
    <xf numFmtId="0" fontId="7" fillId="0" borderId="6" xfId="17" applyFont="1" applyBorder="1" applyAlignment="1">
      <alignment horizontal="center" vertical="center" wrapText="1"/>
    </xf>
    <xf numFmtId="0" fontId="7" fillId="0" borderId="7" xfId="17" applyFont="1" applyBorder="1" applyAlignment="1">
      <alignment horizontal="center" vertical="center" wrapText="1"/>
    </xf>
    <xf numFmtId="2" fontId="7" fillId="10" borderId="3" xfId="17" applyNumberFormat="1" applyFont="1" applyFill="1" applyBorder="1" applyAlignment="1">
      <alignment horizontal="left" vertical="center" wrapText="1"/>
    </xf>
    <xf numFmtId="2" fontId="8" fillId="0" borderId="3" xfId="17" applyNumberFormat="1" applyFont="1" applyBorder="1" applyAlignment="1">
      <alignment horizontal="left" vertical="center" wrapText="1"/>
    </xf>
    <xf numFmtId="0" fontId="20" fillId="0" borderId="6" xfId="17" applyFont="1" applyBorder="1" applyAlignment="1">
      <alignment horizontal="center" vertical="center" wrapText="1"/>
    </xf>
    <xf numFmtId="0" fontId="20" fillId="0" borderId="7" xfId="17" applyFont="1" applyBorder="1" applyAlignment="1">
      <alignment horizontal="center" vertical="center" wrapText="1"/>
    </xf>
    <xf numFmtId="0" fontId="20" fillId="0" borderId="11" xfId="17" applyFont="1" applyBorder="1" applyAlignment="1">
      <alignment horizontal="center" vertical="center" wrapText="1"/>
    </xf>
    <xf numFmtId="0" fontId="20" fillId="0" borderId="12" xfId="17" applyFont="1" applyBorder="1" applyAlignment="1">
      <alignment horizontal="center" vertical="center" wrapText="1"/>
    </xf>
    <xf numFmtId="2" fontId="8" fillId="2" borderId="3" xfId="17" applyNumberFormat="1" applyFont="1" applyFill="1" applyBorder="1" applyAlignment="1">
      <alignment horizontal="left" vertical="center" wrapText="1"/>
    </xf>
    <xf numFmtId="49" fontId="7" fillId="11" borderId="1" xfId="17" applyNumberFormat="1" applyFont="1" applyFill="1" applyBorder="1" applyAlignment="1">
      <alignment horizontal="left" vertical="center"/>
    </xf>
    <xf numFmtId="49" fontId="7" fillId="11" borderId="4" xfId="17" applyNumberFormat="1" applyFont="1" applyFill="1" applyBorder="1" applyAlignment="1">
      <alignment horizontal="left" vertical="center"/>
    </xf>
    <xf numFmtId="49" fontId="7" fillId="11" borderId="2" xfId="17" applyNumberFormat="1" applyFont="1" applyFill="1" applyBorder="1" applyAlignment="1">
      <alignment horizontal="left" vertical="center"/>
    </xf>
    <xf numFmtId="0" fontId="7" fillId="0" borderId="6" xfId="17" applyFont="1" applyBorder="1" applyAlignment="1">
      <alignment horizontal="center" vertical="center"/>
    </xf>
    <xf numFmtId="0" fontId="7" fillId="0" borderId="10" xfId="17" applyFont="1" applyBorder="1" applyAlignment="1">
      <alignment horizontal="center" vertical="center"/>
    </xf>
    <xf numFmtId="0" fontId="7" fillId="0" borderId="7" xfId="17" applyFont="1" applyBorder="1" applyAlignment="1">
      <alignment horizontal="center" vertical="center"/>
    </xf>
    <xf numFmtId="49" fontId="7" fillId="8" borderId="1" xfId="17" applyNumberFormat="1" applyFont="1" applyFill="1" applyBorder="1" applyAlignment="1">
      <alignment horizontal="center" vertical="center"/>
    </xf>
    <xf numFmtId="49" fontId="7" fillId="8" borderId="4" xfId="17" applyNumberFormat="1" applyFont="1" applyFill="1" applyBorder="1" applyAlignment="1">
      <alignment horizontal="center" vertical="center"/>
    </xf>
    <xf numFmtId="49" fontId="7" fillId="8" borderId="2" xfId="17" applyNumberFormat="1" applyFont="1" applyFill="1" applyBorder="1" applyAlignment="1">
      <alignment horizontal="center" vertical="center"/>
    </xf>
    <xf numFmtId="0" fontId="7" fillId="0" borderId="4" xfId="17" applyFont="1" applyBorder="1" applyAlignment="1">
      <alignment horizontal="center" vertical="center" wrapText="1"/>
    </xf>
    <xf numFmtId="49" fontId="7" fillId="0" borderId="1" xfId="17" applyNumberFormat="1" applyFont="1" applyBorder="1" applyAlignment="1">
      <alignment horizontal="right" vertical="center" wrapText="1"/>
    </xf>
    <xf numFmtId="49" fontId="7" fillId="0" borderId="4" xfId="17" applyNumberFormat="1" applyFont="1" applyBorder="1" applyAlignment="1">
      <alignment horizontal="right" vertical="center" wrapText="1"/>
    </xf>
    <xf numFmtId="0" fontId="7" fillId="0" borderId="3" xfId="17" applyFont="1" applyBorder="1" applyAlignment="1">
      <alignment horizontal="right" vertical="center"/>
    </xf>
    <xf numFmtId="49" fontId="8" fillId="0" borderId="1" xfId="17" applyNumberFormat="1" applyFont="1" applyBorder="1" applyAlignment="1">
      <alignment horizontal="center" vertical="center" wrapText="1"/>
    </xf>
    <xf numFmtId="49" fontId="8" fillId="0" borderId="4" xfId="17" applyNumberFormat="1" applyFont="1" applyBorder="1" applyAlignment="1">
      <alignment horizontal="center" vertical="center" wrapText="1"/>
    </xf>
    <xf numFmtId="0" fontId="7" fillId="5" borderId="1" xfId="17" applyFont="1" applyFill="1" applyBorder="1" applyAlignment="1">
      <alignment horizontal="center" vertical="center" wrapText="1"/>
    </xf>
    <xf numFmtId="0" fontId="7" fillId="5" borderId="4" xfId="17" applyFont="1" applyFill="1" applyBorder="1" applyAlignment="1">
      <alignment horizontal="center" vertical="center" wrapText="1"/>
    </xf>
    <xf numFmtId="0" fontId="7" fillId="5" borderId="2" xfId="17" applyFont="1" applyFill="1" applyBorder="1" applyAlignment="1">
      <alignment horizontal="center" vertical="center" wrapText="1"/>
    </xf>
    <xf numFmtId="4" fontId="8" fillId="3" borderId="1" xfId="17" applyNumberFormat="1" applyFont="1" applyFill="1" applyBorder="1" applyAlignment="1">
      <alignment horizontal="center" vertical="center" wrapText="1"/>
    </xf>
    <xf numFmtId="4" fontId="8" fillId="3" borderId="2" xfId="17" applyNumberFormat="1" applyFont="1" applyFill="1" applyBorder="1" applyAlignment="1">
      <alignment horizontal="center" vertical="center" wrapText="1"/>
    </xf>
    <xf numFmtId="0" fontId="8" fillId="10" borderId="6" xfId="17" applyFont="1" applyFill="1" applyBorder="1" applyAlignment="1">
      <alignment horizontal="center" vertical="center"/>
    </xf>
    <xf numFmtId="0" fontId="8" fillId="10" borderId="10" xfId="17" applyFont="1" applyFill="1" applyBorder="1" applyAlignment="1">
      <alignment horizontal="center" vertical="center"/>
    </xf>
    <xf numFmtId="0" fontId="8" fillId="10" borderId="7" xfId="17" applyFont="1" applyFill="1" applyBorder="1" applyAlignment="1">
      <alignment horizontal="center" vertical="center"/>
    </xf>
    <xf numFmtId="0" fontId="7" fillId="0" borderId="8" xfId="17" applyFont="1" applyBorder="1" applyAlignment="1">
      <alignment horizontal="center" vertical="center"/>
    </xf>
    <xf numFmtId="0" fontId="7" fillId="0" borderId="13" xfId="17" applyFont="1" applyBorder="1" applyAlignment="1">
      <alignment horizontal="center" vertical="center"/>
    </xf>
    <xf numFmtId="0" fontId="7" fillId="0" borderId="9" xfId="17" applyFont="1" applyBorder="1" applyAlignment="1">
      <alignment horizontal="center" vertical="center"/>
    </xf>
    <xf numFmtId="2" fontId="8" fillId="10" borderId="1" xfId="17" applyNumberFormat="1" applyFont="1" applyFill="1" applyBorder="1" applyAlignment="1">
      <alignment horizontal="center" vertical="center"/>
    </xf>
    <xf numFmtId="2" fontId="8" fillId="10" borderId="2" xfId="17" applyNumberFormat="1" applyFont="1" applyFill="1" applyBorder="1" applyAlignment="1">
      <alignment horizontal="center" vertical="center"/>
    </xf>
    <xf numFmtId="0" fontId="8" fillId="0" borderId="4" xfId="17" applyFont="1" applyBorder="1" applyAlignment="1">
      <alignment horizontal="left" vertical="center" wrapText="1"/>
    </xf>
    <xf numFmtId="0" fontId="8" fillId="0" borderId="2" xfId="17" applyFont="1" applyBorder="1" applyAlignment="1">
      <alignment horizontal="left" vertical="center" wrapText="1"/>
    </xf>
    <xf numFmtId="0" fontId="13" fillId="0" borderId="1" xfId="17" applyFont="1" applyBorder="1" applyAlignment="1">
      <alignment horizontal="left" vertical="center" wrapText="1"/>
    </xf>
    <xf numFmtId="0" fontId="13" fillId="0" borderId="4" xfId="17" applyFont="1" applyBorder="1" applyAlignment="1">
      <alignment horizontal="left" vertical="center" wrapText="1"/>
    </xf>
    <xf numFmtId="0" fontId="13" fillId="0" borderId="2" xfId="17" applyFont="1" applyBorder="1" applyAlignment="1">
      <alignment horizontal="left" vertical="center" wrapText="1"/>
    </xf>
    <xf numFmtId="0" fontId="8" fillId="0" borderId="1" xfId="17" applyFont="1" applyBorder="1" applyAlignment="1">
      <alignment horizontal="left" vertical="center" wrapText="1"/>
    </xf>
    <xf numFmtId="0" fontId="14" fillId="4" borderId="48" xfId="17" applyFont="1" applyFill="1" applyBorder="1" applyAlignment="1">
      <alignment horizontal="center" vertical="center" wrapText="1"/>
    </xf>
    <xf numFmtId="0" fontId="14" fillId="4" borderId="3" xfId="17" applyFont="1" applyFill="1" applyBorder="1" applyAlignment="1">
      <alignment horizontal="center" vertical="center" wrapText="1"/>
    </xf>
    <xf numFmtId="49" fontId="11" fillId="0" borderId="3" xfId="17" applyNumberFormat="1" applyFont="1" applyBorder="1" applyAlignment="1">
      <alignment horizontal="left" vertical="center"/>
    </xf>
    <xf numFmtId="0" fontId="11" fillId="0" borderId="3" xfId="17" applyFont="1" applyBorder="1" applyAlignment="1">
      <alignment horizontal="left" vertical="center"/>
    </xf>
    <xf numFmtId="0" fontId="10" fillId="0" borderId="1" xfId="17" applyFont="1" applyBorder="1" applyAlignment="1">
      <alignment horizontal="left" vertical="center" wrapText="1"/>
    </xf>
    <xf numFmtId="0" fontId="10" fillId="0" borderId="4" xfId="17" applyFont="1" applyBorder="1" applyAlignment="1">
      <alignment horizontal="left" vertical="center" wrapText="1"/>
    </xf>
    <xf numFmtId="0" fontId="10" fillId="0" borderId="2" xfId="17" applyFont="1" applyBorder="1" applyAlignment="1">
      <alignment horizontal="left" vertical="center" wrapText="1"/>
    </xf>
    <xf numFmtId="0" fontId="10" fillId="0" borderId="11" xfId="17" applyFont="1" applyBorder="1" applyAlignment="1">
      <alignment horizontal="center" wrapText="1"/>
    </xf>
    <xf numFmtId="0" fontId="10" fillId="0" borderId="12" xfId="17" applyFont="1" applyBorder="1" applyAlignment="1">
      <alignment horizontal="center" wrapText="1"/>
    </xf>
    <xf numFmtId="0" fontId="10" fillId="0" borderId="8" xfId="17" applyFont="1" applyBorder="1" applyAlignment="1">
      <alignment horizontal="center" wrapText="1"/>
    </xf>
    <xf numFmtId="0" fontId="10" fillId="0" borderId="9" xfId="17" applyFont="1" applyBorder="1" applyAlignment="1">
      <alignment horizontal="center" wrapText="1"/>
    </xf>
    <xf numFmtId="0" fontId="10" fillId="0" borderId="6" xfId="17" applyFont="1" applyBorder="1" applyAlignment="1">
      <alignment horizontal="center" vertical="center"/>
    </xf>
    <xf numFmtId="0" fontId="10" fillId="0" borderId="7" xfId="17" applyFont="1" applyBorder="1" applyAlignment="1">
      <alignment horizontal="center" vertical="center"/>
    </xf>
    <xf numFmtId="0" fontId="7" fillId="5" borderId="3" xfId="17" applyFont="1" applyFill="1" applyBorder="1" applyAlignment="1">
      <alignment horizontal="left" vertical="center"/>
    </xf>
    <xf numFmtId="4" fontId="7" fillId="3" borderId="1" xfId="17" applyNumberFormat="1" applyFont="1" applyFill="1" applyBorder="1" applyAlignment="1">
      <alignment horizontal="center" vertical="center" wrapText="1"/>
    </xf>
    <xf numFmtId="4" fontId="7" fillId="3" borderId="2" xfId="17" applyNumberFormat="1" applyFont="1" applyFill="1" applyBorder="1" applyAlignment="1">
      <alignment horizontal="center" vertical="center" wrapText="1"/>
    </xf>
    <xf numFmtId="0" fontId="11" fillId="0" borderId="6" xfId="17" applyFont="1" applyBorder="1" applyAlignment="1">
      <alignment horizontal="left" vertical="center"/>
    </xf>
    <xf numFmtId="0" fontId="11" fillId="0" borderId="10" xfId="17" applyFont="1" applyBorder="1" applyAlignment="1">
      <alignment horizontal="left" vertical="center"/>
    </xf>
    <xf numFmtId="0" fontId="11" fillId="0" borderId="7" xfId="17" applyFont="1" applyBorder="1" applyAlignment="1">
      <alignment horizontal="left" vertical="center"/>
    </xf>
    <xf numFmtId="0" fontId="7" fillId="7" borderId="1" xfId="17" applyFont="1" applyFill="1" applyBorder="1" applyAlignment="1">
      <alignment horizontal="center" vertical="center" wrapText="1"/>
    </xf>
    <xf numFmtId="0" fontId="7" fillId="7" borderId="4" xfId="17" applyFont="1" applyFill="1" applyBorder="1" applyAlignment="1">
      <alignment horizontal="center" vertical="center" wrapText="1"/>
    </xf>
    <xf numFmtId="0" fontId="7" fillId="7" borderId="2" xfId="17" applyFont="1" applyFill="1" applyBorder="1" applyAlignment="1">
      <alignment horizontal="center" vertical="center" wrapText="1"/>
    </xf>
    <xf numFmtId="0" fontId="7" fillId="0" borderId="3" xfId="17" applyFont="1" applyBorder="1" applyAlignment="1">
      <alignment horizontal="center" vertical="center"/>
    </xf>
    <xf numFmtId="4" fontId="7" fillId="0" borderId="3" xfId="17" applyNumberFormat="1" applyFont="1" applyBorder="1" applyAlignment="1">
      <alignment horizontal="center" vertical="center" wrapText="1"/>
    </xf>
    <xf numFmtId="0" fontId="8" fillId="0" borderId="1" xfId="17" applyFont="1" applyBorder="1" applyAlignment="1">
      <alignment horizontal="left" vertical="center"/>
    </xf>
    <xf numFmtId="0" fontId="8" fillId="0" borderId="4" xfId="17" applyFont="1" applyBorder="1" applyAlignment="1">
      <alignment horizontal="left" vertical="center"/>
    </xf>
    <xf numFmtId="0" fontId="8" fillId="0" borderId="2" xfId="17" applyFont="1" applyBorder="1" applyAlignment="1">
      <alignment horizontal="left" vertical="center"/>
    </xf>
    <xf numFmtId="2" fontId="8" fillId="3" borderId="3" xfId="17" applyNumberFormat="1" applyFont="1" applyFill="1" applyBorder="1" applyAlignment="1">
      <alignment horizontal="center" vertical="center" wrapText="1"/>
    </xf>
    <xf numFmtId="2" fontId="8" fillId="0" borderId="1" xfId="0" applyNumberFormat="1" applyFont="1" applyBorder="1" applyAlignment="1">
      <alignment horizontal="center" vertical="center" wrapText="1"/>
    </xf>
    <xf numFmtId="2" fontId="8" fillId="0" borderId="2" xfId="0" applyNumberFormat="1" applyFont="1" applyBorder="1" applyAlignment="1">
      <alignment horizontal="center" vertical="center" wrapText="1"/>
    </xf>
    <xf numFmtId="0" fontId="7" fillId="3" borderId="2" xfId="17" applyFont="1" applyFill="1" applyBorder="1" applyAlignment="1">
      <alignment horizontal="center" vertical="center"/>
    </xf>
    <xf numFmtId="0" fontId="7" fillId="0" borderId="1" xfId="0" applyFont="1" applyBorder="1" applyAlignment="1">
      <alignment horizontal="right" vertical="center"/>
    </xf>
    <xf numFmtId="0" fontId="7" fillId="0" borderId="4" xfId="0" applyFont="1" applyBorder="1" applyAlignment="1">
      <alignment horizontal="right" vertical="center"/>
    </xf>
    <xf numFmtId="0" fontId="7" fillId="0" borderId="2" xfId="0" applyFont="1" applyBorder="1" applyAlignment="1">
      <alignment horizontal="right" vertical="center"/>
    </xf>
    <xf numFmtId="0" fontId="7" fillId="0" borderId="1" xfId="17" applyFont="1" applyBorder="1" applyAlignment="1">
      <alignment horizontal="left" vertical="center"/>
    </xf>
    <xf numFmtId="0" fontId="7" fillId="0" borderId="4" xfId="17" applyFont="1" applyBorder="1" applyAlignment="1">
      <alignment horizontal="left" vertical="center"/>
    </xf>
    <xf numFmtId="0" fontId="7" fillId="0" borderId="2" xfId="17" applyFont="1" applyBorder="1" applyAlignment="1">
      <alignment horizontal="left" vertical="center"/>
    </xf>
    <xf numFmtId="2" fontId="8" fillId="10" borderId="3" xfId="0" applyNumberFormat="1" applyFont="1" applyFill="1" applyBorder="1" applyAlignment="1">
      <alignment horizontal="left" vertical="center" wrapText="1"/>
    </xf>
    <xf numFmtId="2" fontId="7" fillId="3" borderId="5" xfId="17" applyNumberFormat="1" applyFont="1" applyFill="1" applyBorder="1" applyAlignment="1">
      <alignment horizontal="center" vertical="center" wrapText="1"/>
    </xf>
    <xf numFmtId="49" fontId="7" fillId="2" borderId="6" xfId="17" applyNumberFormat="1" applyFont="1" applyFill="1" applyBorder="1" applyAlignment="1">
      <alignment horizontal="right" vertical="center" wrapText="1"/>
    </xf>
    <xf numFmtId="49" fontId="7" fillId="2" borderId="10" xfId="17" applyNumberFormat="1" applyFont="1" applyFill="1" applyBorder="1" applyAlignment="1">
      <alignment horizontal="right" vertical="center" wrapText="1"/>
    </xf>
    <xf numFmtId="0" fontId="8" fillId="0" borderId="6" xfId="0" applyFont="1" applyBorder="1" applyAlignment="1">
      <alignment horizontal="center" vertical="center"/>
    </xf>
    <xf numFmtId="0" fontId="8" fillId="0" borderId="10" xfId="0" applyFont="1" applyBorder="1" applyAlignment="1">
      <alignment horizontal="center" vertical="center"/>
    </xf>
    <xf numFmtId="0" fontId="8" fillId="0" borderId="7" xfId="0" applyFont="1" applyBorder="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10" fillId="0" borderId="1" xfId="0" applyFont="1" applyBorder="1" applyAlignment="1">
      <alignment horizontal="right" vertical="center" wrapText="1"/>
    </xf>
    <xf numFmtId="0" fontId="10" fillId="0" borderId="4" xfId="0" applyFont="1" applyBorder="1" applyAlignment="1">
      <alignment horizontal="right" vertical="center" wrapText="1"/>
    </xf>
    <xf numFmtId="0" fontId="10" fillId="0" borderId="2" xfId="0" applyFont="1" applyBorder="1" applyAlignment="1">
      <alignment horizontal="right" vertical="center" wrapText="1"/>
    </xf>
    <xf numFmtId="2" fontId="7" fillId="3" borderId="1" xfId="0" applyNumberFormat="1" applyFont="1" applyFill="1" applyBorder="1" applyAlignment="1">
      <alignment horizontal="center" vertical="center" wrapText="1"/>
    </xf>
    <xf numFmtId="2" fontId="7" fillId="3" borderId="2" xfId="0" applyNumberFormat="1" applyFont="1" applyFill="1" applyBorder="1" applyAlignment="1">
      <alignment horizontal="center" vertical="center" wrapText="1"/>
    </xf>
    <xf numFmtId="0" fontId="8" fillId="0" borderId="1" xfId="0" applyFont="1" applyBorder="1" applyAlignment="1">
      <alignment horizontal="right" vertical="center"/>
    </xf>
    <xf numFmtId="0" fontId="8" fillId="0" borderId="2" xfId="0" applyFont="1" applyBorder="1" applyAlignment="1">
      <alignment horizontal="right" vertical="center"/>
    </xf>
    <xf numFmtId="2" fontId="8" fillId="3" borderId="1" xfId="0" applyNumberFormat="1" applyFont="1" applyFill="1" applyBorder="1" applyAlignment="1">
      <alignment horizontal="center" vertical="center"/>
    </xf>
    <xf numFmtId="2" fontId="8" fillId="3" borderId="2" xfId="0" applyNumberFormat="1" applyFont="1" applyFill="1" applyBorder="1" applyAlignment="1">
      <alignment horizontal="center" vertical="center"/>
    </xf>
    <xf numFmtId="0" fontId="8" fillId="0" borderId="3" xfId="0" applyFont="1" applyBorder="1" applyAlignment="1">
      <alignment horizontal="center" vertical="center" wrapText="1"/>
    </xf>
    <xf numFmtId="0" fontId="7" fillId="0" borderId="3" xfId="0" applyFont="1" applyBorder="1" applyAlignment="1">
      <alignment horizontal="center" vertical="center"/>
    </xf>
    <xf numFmtId="49" fontId="7" fillId="7" borderId="1" xfId="17" applyNumberFormat="1" applyFont="1" applyFill="1" applyBorder="1" applyAlignment="1">
      <alignment horizontal="center" vertical="center"/>
    </xf>
    <xf numFmtId="49" fontId="7" fillId="7" borderId="4" xfId="17" applyNumberFormat="1" applyFont="1" applyFill="1" applyBorder="1" applyAlignment="1">
      <alignment horizontal="center" vertical="center"/>
    </xf>
    <xf numFmtId="49" fontId="7" fillId="7" borderId="2" xfId="17" applyNumberFormat="1" applyFont="1" applyFill="1" applyBorder="1" applyAlignment="1">
      <alignment horizontal="center" vertical="center"/>
    </xf>
    <xf numFmtId="2" fontId="7" fillId="0" borderId="3" xfId="17" applyNumberFormat="1" applyFont="1" applyBorder="1" applyAlignment="1">
      <alignment horizontal="center" vertical="center" wrapText="1"/>
    </xf>
    <xf numFmtId="0" fontId="10" fillId="0" borderId="6" xfId="17" applyFont="1" applyBorder="1" applyAlignment="1">
      <alignment horizontal="right" vertical="center" wrapText="1"/>
    </xf>
    <xf numFmtId="0" fontId="10" fillId="0" borderId="10" xfId="17" applyFont="1" applyBorder="1" applyAlignment="1">
      <alignment horizontal="right" vertical="center" wrapText="1"/>
    </xf>
    <xf numFmtId="0" fontId="10" fillId="0" borderId="7" xfId="17" applyFont="1" applyBorder="1" applyAlignment="1">
      <alignment horizontal="right" vertical="center" wrapText="1"/>
    </xf>
    <xf numFmtId="2" fontId="7" fillId="3" borderId="6" xfId="17" applyNumberFormat="1" applyFont="1" applyFill="1" applyBorder="1" applyAlignment="1">
      <alignment horizontal="center" vertical="center" wrapText="1"/>
    </xf>
    <xf numFmtId="2" fontId="7" fillId="3" borderId="7" xfId="17" applyNumberFormat="1" applyFont="1" applyFill="1" applyBorder="1" applyAlignment="1">
      <alignment horizontal="center" vertical="center" wrapText="1"/>
    </xf>
    <xf numFmtId="2" fontId="8" fillId="0" borderId="4" xfId="17" applyNumberFormat="1" applyFont="1" applyBorder="1" applyAlignment="1">
      <alignment horizontal="center" vertical="center"/>
    </xf>
    <xf numFmtId="2" fontId="8" fillId="0" borderId="2" xfId="17" applyNumberFormat="1" applyFont="1" applyBorder="1" applyAlignment="1">
      <alignment horizontal="center" vertical="center"/>
    </xf>
    <xf numFmtId="2" fontId="8" fillId="3" borderId="1" xfId="0" applyNumberFormat="1" applyFont="1" applyFill="1" applyBorder="1" applyAlignment="1">
      <alignment horizontal="center" vertical="center" wrapText="1"/>
    </xf>
    <xf numFmtId="2" fontId="8" fillId="3" borderId="2" xfId="0" applyNumberFormat="1" applyFont="1" applyFill="1" applyBorder="1" applyAlignment="1">
      <alignment horizontal="center" vertical="center" wrapText="1"/>
    </xf>
    <xf numFmtId="0" fontId="7" fillId="0" borderId="6" xfId="0" applyFont="1" applyBorder="1" applyAlignment="1">
      <alignment horizontal="center" vertical="center"/>
    </xf>
    <xf numFmtId="0" fontId="7" fillId="0" borderId="10" xfId="0" applyFont="1" applyBorder="1" applyAlignment="1">
      <alignment horizontal="center" vertical="center"/>
    </xf>
    <xf numFmtId="0" fontId="7" fillId="0" borderId="7" xfId="0" applyFont="1" applyBorder="1" applyAlignment="1">
      <alignment horizontal="center" vertical="center"/>
    </xf>
    <xf numFmtId="2" fontId="7" fillId="0" borderId="1"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0" fontId="8" fillId="10" borderId="1" xfId="17" applyFont="1" applyFill="1" applyBorder="1" applyAlignment="1">
      <alignment horizontal="center" vertical="center"/>
    </xf>
    <xf numFmtId="0" fontId="8" fillId="10" borderId="4" xfId="17" applyFont="1" applyFill="1" applyBorder="1" applyAlignment="1">
      <alignment horizontal="center" vertical="center"/>
    </xf>
    <xf numFmtId="0" fontId="8" fillId="10" borderId="2" xfId="17" applyFont="1" applyFill="1" applyBorder="1" applyAlignment="1">
      <alignment horizontal="center" vertical="center"/>
    </xf>
    <xf numFmtId="49" fontId="7" fillId="0" borderId="1" xfId="17" applyNumberFormat="1" applyFont="1" applyBorder="1" applyAlignment="1">
      <alignment horizontal="center" vertical="center"/>
    </xf>
    <xf numFmtId="49" fontId="7" fillId="0" borderId="4" xfId="17" applyNumberFormat="1" applyFont="1" applyBorder="1" applyAlignment="1">
      <alignment horizontal="center" vertical="center"/>
    </xf>
    <xf numFmtId="49" fontId="7" fillId="0" borderId="2" xfId="17" applyNumberFormat="1" applyFont="1" applyBorder="1" applyAlignment="1">
      <alignment horizontal="center" vertical="center"/>
    </xf>
    <xf numFmtId="0" fontId="50" fillId="12" borderId="6" xfId="0" applyFont="1" applyFill="1" applyBorder="1" applyAlignment="1">
      <alignment horizontal="center" vertical="center"/>
    </xf>
    <xf numFmtId="0" fontId="50" fillId="12" borderId="10" xfId="0" applyFont="1" applyFill="1" applyBorder="1" applyAlignment="1">
      <alignment horizontal="center" vertical="center"/>
    </xf>
    <xf numFmtId="0" fontId="50" fillId="12" borderId="7" xfId="0" applyFont="1" applyFill="1" applyBorder="1" applyAlignment="1">
      <alignment horizontal="center" vertical="center"/>
    </xf>
    <xf numFmtId="0" fontId="50" fillId="12" borderId="11" xfId="0" applyFont="1" applyFill="1" applyBorder="1" applyAlignment="1">
      <alignment horizontal="center" vertical="center"/>
    </xf>
    <xf numFmtId="0" fontId="50" fillId="12" borderId="0" xfId="0" applyFont="1" applyFill="1" applyAlignment="1">
      <alignment horizontal="center" vertical="center"/>
    </xf>
    <xf numFmtId="0" fontId="50" fillId="12" borderId="12" xfId="0" applyFont="1" applyFill="1" applyBorder="1" applyAlignment="1">
      <alignment horizontal="center" vertical="center"/>
    </xf>
    <xf numFmtId="0" fontId="50" fillId="12" borderId="8" xfId="0" applyFont="1" applyFill="1" applyBorder="1" applyAlignment="1">
      <alignment horizontal="center" vertical="center"/>
    </xf>
    <xf numFmtId="0" fontId="50" fillId="12" borderId="13" xfId="0" applyFont="1" applyFill="1" applyBorder="1" applyAlignment="1">
      <alignment horizontal="center" vertical="center"/>
    </xf>
    <xf numFmtId="0" fontId="50" fillId="12" borderId="9" xfId="0" applyFont="1" applyFill="1" applyBorder="1" applyAlignment="1">
      <alignment horizontal="center" vertical="center"/>
    </xf>
    <xf numFmtId="0" fontId="11" fillId="0" borderId="6" xfId="0" applyFont="1" applyBorder="1" applyAlignment="1">
      <alignment horizontal="center" vertical="top"/>
    </xf>
    <xf numFmtId="0" fontId="11" fillId="0" borderId="7" xfId="0" applyFont="1" applyBorder="1" applyAlignment="1">
      <alignment horizontal="center" vertical="top"/>
    </xf>
    <xf numFmtId="49" fontId="9" fillId="0" borderId="1" xfId="14" applyNumberFormat="1" applyFont="1" applyBorder="1" applyAlignment="1">
      <alignment horizontal="center"/>
    </xf>
    <xf numFmtId="49" fontId="9" fillId="0" borderId="4" xfId="14" applyNumberFormat="1" applyFont="1" applyBorder="1" applyAlignment="1">
      <alignment horizontal="center"/>
    </xf>
    <xf numFmtId="49" fontId="9" fillId="0" borderId="2" xfId="14" applyNumberFormat="1" applyFont="1" applyBorder="1" applyAlignment="1">
      <alignment horizontal="center"/>
    </xf>
    <xf numFmtId="0" fontId="15" fillId="5" borderId="3" xfId="14" applyFont="1" applyFill="1" applyBorder="1" applyAlignment="1">
      <alignment horizontal="center" vertical="center" wrapText="1"/>
    </xf>
    <xf numFmtId="0" fontId="11" fillId="5" borderId="3" xfId="14" applyFont="1" applyFill="1" applyBorder="1" applyAlignment="1">
      <alignment horizontal="center"/>
    </xf>
    <xf numFmtId="0" fontId="17" fillId="0" borderId="45" xfId="14" applyFont="1" applyBorder="1" applyAlignment="1">
      <alignment horizontal="left" vertical="center"/>
    </xf>
    <xf numFmtId="44" fontId="9" fillId="0" borderId="45" xfId="16" applyFont="1" applyFill="1" applyBorder="1" applyAlignment="1">
      <alignment horizontal="center"/>
    </xf>
    <xf numFmtId="0" fontId="17" fillId="0" borderId="51" xfId="14" applyFont="1" applyBorder="1" applyAlignment="1">
      <alignment horizontal="left" vertical="center"/>
    </xf>
    <xf numFmtId="0" fontId="17" fillId="0" borderId="52" xfId="14" applyFont="1" applyBorder="1" applyAlignment="1">
      <alignment horizontal="left" vertical="center"/>
    </xf>
    <xf numFmtId="44" fontId="9" fillId="0" borderId="43" xfId="16" applyFont="1" applyFill="1" applyBorder="1" applyAlignment="1">
      <alignment horizontal="center"/>
    </xf>
    <xf numFmtId="0" fontId="17" fillId="0" borderId="49" xfId="14" applyFont="1" applyBorder="1" applyAlignment="1">
      <alignment horizontal="left" vertical="center"/>
    </xf>
    <xf numFmtId="0" fontId="17" fillId="0" borderId="50" xfId="14" applyFont="1" applyBorder="1" applyAlignment="1">
      <alignment horizontal="left" vertical="center"/>
    </xf>
    <xf numFmtId="44" fontId="9" fillId="0" borderId="46" xfId="16" applyFont="1" applyFill="1" applyBorder="1" applyAlignment="1">
      <alignment horizontal="center"/>
    </xf>
    <xf numFmtId="0" fontId="17" fillId="0" borderId="43" xfId="14" applyFont="1" applyBorder="1" applyAlignment="1">
      <alignment horizontal="left" vertical="center"/>
    </xf>
    <xf numFmtId="0" fontId="17" fillId="0" borderId="46" xfId="14" applyFont="1" applyBorder="1" applyAlignment="1">
      <alignment horizontal="left" vertical="center"/>
    </xf>
    <xf numFmtId="44" fontId="9" fillId="0" borderId="45" xfId="36" applyFont="1" applyFill="1" applyBorder="1" applyAlignment="1">
      <alignment horizontal="center"/>
    </xf>
    <xf numFmtId="44" fontId="9" fillId="0" borderId="43" xfId="36" applyFont="1" applyFill="1" applyBorder="1" applyAlignment="1">
      <alignment horizontal="center"/>
    </xf>
    <xf numFmtId="44" fontId="9" fillId="0" borderId="46" xfId="36" applyFont="1" applyFill="1" applyBorder="1" applyAlignment="1">
      <alignment horizontal="center"/>
    </xf>
    <xf numFmtId="0" fontId="17" fillId="0" borderId="55" xfId="14" applyFont="1" applyBorder="1" applyAlignment="1">
      <alignment horizontal="left" vertical="center"/>
    </xf>
    <xf numFmtId="0" fontId="17" fillId="0" borderId="56" xfId="14" applyFont="1" applyBorder="1" applyAlignment="1">
      <alignment horizontal="left" vertical="center"/>
    </xf>
    <xf numFmtId="0" fontId="43" fillId="0" borderId="3" xfId="0" applyFont="1" applyBorder="1" applyAlignment="1">
      <alignment horizontal="center" vertical="center"/>
    </xf>
    <xf numFmtId="0" fontId="7" fillId="2" borderId="3" xfId="0" applyFont="1" applyFill="1" applyBorder="1" applyAlignment="1">
      <alignment horizontal="center" vertical="center"/>
    </xf>
    <xf numFmtId="0" fontId="8" fillId="2" borderId="3" xfId="0" applyFont="1" applyFill="1" applyBorder="1" applyAlignment="1">
      <alignment horizontal="center" vertical="center" wrapText="1"/>
    </xf>
    <xf numFmtId="0" fontId="7" fillId="5" borderId="3" xfId="0" applyFont="1" applyFill="1" applyBorder="1" applyAlignment="1">
      <alignment horizontal="center" vertical="center"/>
    </xf>
    <xf numFmtId="0" fontId="9" fillId="0" borderId="3" xfId="0" applyFont="1" applyBorder="1" applyAlignment="1">
      <alignment horizontal="center" vertical="center"/>
    </xf>
    <xf numFmtId="0" fontId="41" fillId="2" borderId="1" xfId="0" applyFont="1" applyFill="1" applyBorder="1" applyAlignment="1">
      <alignment horizontal="center" vertical="center"/>
    </xf>
    <xf numFmtId="0" fontId="41" fillId="2" borderId="4" xfId="0" applyFont="1" applyFill="1" applyBorder="1" applyAlignment="1">
      <alignment horizontal="center" vertical="center"/>
    </xf>
    <xf numFmtId="0" fontId="41" fillId="2" borderId="2" xfId="0" applyFont="1" applyFill="1" applyBorder="1" applyAlignment="1">
      <alignment horizontal="center" vertical="center"/>
    </xf>
    <xf numFmtId="0" fontId="7" fillId="2" borderId="3" xfId="0" applyFont="1" applyFill="1" applyBorder="1" applyAlignment="1">
      <alignment vertical="center" wrapText="1"/>
    </xf>
    <xf numFmtId="0" fontId="8" fillId="0" borderId="6" xfId="0" applyFont="1" applyBorder="1" applyAlignment="1">
      <alignment horizontal="left" vertical="center"/>
    </xf>
    <xf numFmtId="0" fontId="8" fillId="0" borderId="10" xfId="0" applyFont="1" applyBorder="1" applyAlignment="1">
      <alignment horizontal="left" vertical="center"/>
    </xf>
    <xf numFmtId="0" fontId="8" fillId="0" borderId="7" xfId="0" applyFont="1" applyBorder="1" applyAlignment="1">
      <alignment horizontal="left"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13" fillId="0" borderId="2" xfId="0" applyFont="1" applyBorder="1" applyAlignment="1">
      <alignment horizontal="left" vertical="center"/>
    </xf>
    <xf numFmtId="0" fontId="8" fillId="0" borderId="8" xfId="0" applyFont="1" applyBorder="1" applyAlignment="1">
      <alignment horizontal="left" vertical="center"/>
    </xf>
    <xf numFmtId="0" fontId="8" fillId="0" borderId="13" xfId="0" applyFont="1" applyBorder="1" applyAlignment="1">
      <alignment horizontal="left" vertical="center"/>
    </xf>
    <xf numFmtId="0" fontId="8" fillId="0" borderId="9" xfId="0" applyFont="1" applyBorder="1" applyAlignment="1">
      <alignment horizontal="left" vertical="center"/>
    </xf>
    <xf numFmtId="0" fontId="14" fillId="4" borderId="11"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12" xfId="0" applyFont="1" applyFill="1" applyBorder="1" applyAlignment="1">
      <alignment horizontal="center" vertical="center"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18" fillId="0" borderId="7" xfId="0" applyFont="1" applyBorder="1" applyAlignment="1">
      <alignment horizontal="center" vertical="top" wrapText="1"/>
    </xf>
    <xf numFmtId="0" fontId="9" fillId="0" borderId="3" xfId="14" applyFont="1" applyBorder="1" applyAlignment="1">
      <alignment horizontal="left" vertical="center"/>
    </xf>
    <xf numFmtId="44" fontId="9" fillId="0" borderId="1" xfId="16" applyFont="1" applyFill="1" applyBorder="1" applyAlignment="1">
      <alignment horizontal="center"/>
    </xf>
    <xf numFmtId="44" fontId="9" fillId="0" borderId="2" xfId="16" applyFont="1" applyFill="1" applyBorder="1" applyAlignment="1">
      <alignment horizontal="center"/>
    </xf>
    <xf numFmtId="0" fontId="11" fillId="2" borderId="6" xfId="0" applyFont="1" applyFill="1" applyBorder="1" applyAlignment="1">
      <alignment horizontal="center" vertical="top"/>
    </xf>
    <xf numFmtId="0" fontId="11" fillId="2" borderId="7" xfId="0" applyFont="1" applyFill="1" applyBorder="1" applyAlignment="1">
      <alignment horizontal="center" vertical="top"/>
    </xf>
    <xf numFmtId="0" fontId="11" fillId="2" borderId="11" xfId="0" applyFont="1" applyFill="1" applyBorder="1" applyAlignment="1">
      <alignment horizontal="center" wrapText="1"/>
    </xf>
    <xf numFmtId="0" fontId="11" fillId="2" borderId="8" xfId="0" applyFont="1" applyFill="1" applyBorder="1" applyAlignment="1">
      <alignment horizontal="center" wrapText="1"/>
    </xf>
    <xf numFmtId="0" fontId="11" fillId="5" borderId="3" xfId="14" applyFont="1" applyFill="1" applyBorder="1" applyAlignment="1">
      <alignment horizontal="center" vertical="center" wrapText="1"/>
    </xf>
    <xf numFmtId="44" fontId="9" fillId="0" borderId="3" xfId="16" applyFont="1" applyFill="1" applyBorder="1" applyAlignment="1">
      <alignment horizontal="center"/>
    </xf>
    <xf numFmtId="0" fontId="16" fillId="2" borderId="4" xfId="0" applyFont="1" applyFill="1" applyBorder="1" applyAlignment="1">
      <alignment horizontal="right" vertical="center"/>
    </xf>
    <xf numFmtId="0" fontId="16" fillId="2" borderId="2" xfId="0" applyFont="1" applyFill="1" applyBorder="1" applyAlignment="1">
      <alignment horizontal="right" vertical="center"/>
    </xf>
    <xf numFmtId="0" fontId="15" fillId="2" borderId="16" xfId="0" applyFont="1" applyFill="1" applyBorder="1" applyAlignment="1">
      <alignment horizontal="center" vertical="center" wrapText="1"/>
    </xf>
    <xf numFmtId="0" fontId="15" fillId="2" borderId="20" xfId="0" applyFont="1" applyFill="1" applyBorder="1" applyAlignment="1">
      <alignment horizontal="center" vertical="center" wrapText="1"/>
    </xf>
    <xf numFmtId="165" fontId="15" fillId="2" borderId="17" xfId="0" applyNumberFormat="1" applyFont="1" applyFill="1" applyBorder="1" applyAlignment="1">
      <alignment horizontal="center" vertical="center" wrapText="1"/>
    </xf>
    <xf numFmtId="165" fontId="15" fillId="2" borderId="14" xfId="0" applyNumberFormat="1" applyFont="1" applyFill="1" applyBorder="1" applyAlignment="1">
      <alignment horizontal="center" vertical="center" wrapText="1"/>
    </xf>
    <xf numFmtId="0" fontId="16" fillId="5" borderId="25" xfId="0" applyFont="1" applyFill="1" applyBorder="1" applyAlignment="1">
      <alignment horizontal="center" vertical="center"/>
    </xf>
    <xf numFmtId="0" fontId="16" fillId="5" borderId="26" xfId="0" applyFont="1" applyFill="1" applyBorder="1" applyAlignment="1">
      <alignment horizontal="center" vertical="center"/>
    </xf>
    <xf numFmtId="0" fontId="16" fillId="5" borderId="30" xfId="0" applyFont="1" applyFill="1" applyBorder="1" applyAlignment="1">
      <alignment horizontal="center" vertical="center"/>
    </xf>
    <xf numFmtId="0" fontId="16" fillId="2" borderId="10" xfId="0" applyFont="1" applyFill="1" applyBorder="1" applyAlignment="1">
      <alignment horizontal="right" vertical="center"/>
    </xf>
    <xf numFmtId="0" fontId="16" fillId="2" borderId="7" xfId="0" applyFont="1" applyFill="1" applyBorder="1" applyAlignment="1">
      <alignment horizontal="right" vertical="center"/>
    </xf>
    <xf numFmtId="0" fontId="15" fillId="2" borderId="20" xfId="0" applyFont="1" applyFill="1" applyBorder="1" applyAlignment="1">
      <alignment horizontal="center" vertical="center"/>
    </xf>
    <xf numFmtId="0" fontId="15" fillId="2" borderId="22" xfId="0" applyFont="1" applyFill="1" applyBorder="1" applyAlignment="1">
      <alignment horizontal="center" vertical="center"/>
    </xf>
    <xf numFmtId="0" fontId="15" fillId="2" borderId="15"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34" xfId="0" applyFont="1" applyFill="1" applyBorder="1" applyAlignment="1">
      <alignment horizontal="center" vertical="center"/>
    </xf>
    <xf numFmtId="0" fontId="8" fillId="0" borderId="1" xfId="0" applyFont="1" applyBorder="1" applyAlignment="1">
      <alignment horizontal="left" vertical="center" wrapText="1"/>
    </xf>
    <xf numFmtId="0" fontId="8" fillId="0" borderId="4" xfId="0" applyFont="1" applyBorder="1" applyAlignment="1">
      <alignment horizontal="left" vertical="center" wrapText="1"/>
    </xf>
    <xf numFmtId="0" fontId="8" fillId="0" borderId="2" xfId="0" applyFont="1" applyBorder="1" applyAlignment="1">
      <alignment horizontal="left" vertical="center" wrapText="1"/>
    </xf>
    <xf numFmtId="0" fontId="13" fillId="0" borderId="1" xfId="0" applyFont="1" applyBorder="1" applyAlignment="1">
      <alignment horizontal="left" vertical="center" wrapText="1"/>
    </xf>
    <xf numFmtId="0" fontId="13" fillId="0" borderId="4" xfId="0" applyFont="1" applyBorder="1" applyAlignment="1">
      <alignment horizontal="left" vertical="center" wrapText="1"/>
    </xf>
    <xf numFmtId="0" fontId="13" fillId="0" borderId="2" xfId="0" applyFont="1" applyBorder="1" applyAlignment="1">
      <alignment horizontal="left" vertical="center" wrapText="1"/>
    </xf>
    <xf numFmtId="0" fontId="11" fillId="0" borderId="3" xfId="0" applyFont="1" applyBorder="1" applyAlignment="1">
      <alignment horizontal="left" vertical="center" wrapText="1"/>
    </xf>
    <xf numFmtId="0" fontId="15" fillId="2" borderId="4" xfId="0" applyFont="1" applyFill="1" applyBorder="1" applyAlignment="1">
      <alignment horizontal="right" vertical="center"/>
    </xf>
    <xf numFmtId="0" fontId="15" fillId="2" borderId="2" xfId="0" applyFont="1" applyFill="1" applyBorder="1" applyAlignment="1">
      <alignment horizontal="right" vertical="center"/>
    </xf>
    <xf numFmtId="0" fontId="15" fillId="2" borderId="3" xfId="0" applyFont="1" applyFill="1" applyBorder="1" applyAlignment="1">
      <alignment horizontal="center" vertical="center"/>
    </xf>
    <xf numFmtId="0" fontId="16" fillId="2" borderId="10"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28" xfId="0" applyFont="1" applyFill="1" applyBorder="1" applyAlignment="1">
      <alignment horizontal="center" vertical="center"/>
    </xf>
    <xf numFmtId="0" fontId="16" fillId="2" borderId="34" xfId="0" applyFont="1" applyFill="1" applyBorder="1" applyAlignment="1">
      <alignment horizontal="center" vertical="center"/>
    </xf>
    <xf numFmtId="0" fontId="16" fillId="2" borderId="16" xfId="0" applyFont="1" applyFill="1" applyBorder="1" applyAlignment="1">
      <alignment horizontal="center" vertical="center" wrapText="1"/>
    </xf>
    <xf numFmtId="0" fontId="16" fillId="2" borderId="20" xfId="0" applyFont="1" applyFill="1" applyBorder="1" applyAlignment="1">
      <alignment horizontal="center" vertical="center" wrapText="1"/>
    </xf>
    <xf numFmtId="165" fontId="16" fillId="2" borderId="17" xfId="0" applyNumberFormat="1" applyFont="1" applyFill="1" applyBorder="1" applyAlignment="1">
      <alignment horizontal="center" vertical="center" wrapText="1"/>
    </xf>
    <xf numFmtId="165" fontId="16" fillId="2" borderId="14" xfId="0" applyNumberFormat="1" applyFont="1" applyFill="1" applyBorder="1" applyAlignment="1">
      <alignment horizontal="center" vertical="center" wrapText="1"/>
    </xf>
    <xf numFmtId="0" fontId="7" fillId="0" borderId="0" xfId="6" applyFont="1" applyAlignment="1">
      <alignment horizontal="center" vertical="center"/>
    </xf>
    <xf numFmtId="0" fontId="7" fillId="0" borderId="13" xfId="6" applyFont="1" applyBorder="1" applyAlignment="1">
      <alignment horizontal="center" vertical="center"/>
    </xf>
    <xf numFmtId="0" fontId="12" fillId="0" borderId="1" xfId="0" applyFont="1" applyBorder="1" applyAlignment="1">
      <alignment horizontal="left" vertical="center"/>
    </xf>
    <xf numFmtId="0" fontId="12" fillId="0" borderId="4" xfId="0" applyFont="1" applyBorder="1" applyAlignment="1">
      <alignment horizontal="left" vertical="center"/>
    </xf>
    <xf numFmtId="0" fontId="12" fillId="0" borderId="2" xfId="0" applyFont="1" applyBorder="1" applyAlignment="1">
      <alignment horizontal="left" vertical="center"/>
    </xf>
    <xf numFmtId="0" fontId="8" fillId="0" borderId="1" xfId="0" applyFont="1" applyBorder="1" applyAlignment="1">
      <alignment horizontal="left" vertic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14" fillId="4" borderId="3" xfId="0" applyFont="1" applyFill="1" applyBorder="1" applyAlignment="1">
      <alignment horizontal="center" vertical="center" wrapText="1"/>
    </xf>
    <xf numFmtId="49" fontId="11" fillId="0" borderId="4" xfId="0" applyNumberFormat="1" applyFont="1" applyBorder="1" applyAlignment="1">
      <alignment horizontal="left" vertical="center" wrapText="1"/>
    </xf>
    <xf numFmtId="0" fontId="11" fillId="0" borderId="2" xfId="0" applyFont="1" applyBorder="1" applyAlignment="1">
      <alignment horizontal="left" vertical="center" wrapText="1"/>
    </xf>
    <xf numFmtId="49" fontId="11" fillId="0" borderId="4" xfId="0" applyNumberFormat="1" applyFont="1" applyBorder="1" applyAlignment="1">
      <alignment vertical="center" wrapText="1"/>
    </xf>
    <xf numFmtId="0" fontId="11" fillId="0" borderId="4" xfId="0" applyFont="1" applyBorder="1" applyAlignment="1">
      <alignment vertical="center" wrapText="1"/>
    </xf>
    <xf numFmtId="0" fontId="11" fillId="0" borderId="2" xfId="0" applyFont="1" applyBorder="1" applyAlignment="1">
      <alignment vertical="center" wrapText="1"/>
    </xf>
    <xf numFmtId="0" fontId="11" fillId="0" borderId="4" xfId="0" applyFont="1" applyBorder="1" applyAlignment="1">
      <alignment vertical="center"/>
    </xf>
    <xf numFmtId="0" fontId="11" fillId="0" borderId="2" xfId="0" applyFont="1" applyBorder="1" applyAlignment="1">
      <alignment vertical="center"/>
    </xf>
    <xf numFmtId="0" fontId="8" fillId="0" borderId="11" xfId="6" applyFont="1" applyBorder="1" applyAlignment="1">
      <alignment horizontal="left" vertical="center" wrapText="1"/>
    </xf>
    <xf numFmtId="0" fontId="8" fillId="0" borderId="0" xfId="6" applyFont="1" applyAlignment="1">
      <alignment horizontal="left" vertical="center" wrapText="1"/>
    </xf>
    <xf numFmtId="0" fontId="8" fillId="5" borderId="1" xfId="6" applyFont="1" applyFill="1" applyBorder="1" applyAlignment="1">
      <alignment horizontal="center" vertical="center" wrapText="1"/>
    </xf>
    <xf numFmtId="0" fontId="8" fillId="5" borderId="4" xfId="6" applyFont="1" applyFill="1" applyBorder="1" applyAlignment="1">
      <alignment horizontal="center" vertical="center" wrapText="1"/>
    </xf>
    <xf numFmtId="0" fontId="8" fillId="5" borderId="2" xfId="6" applyFont="1" applyFill="1" applyBorder="1" applyAlignment="1">
      <alignment horizontal="center" vertical="center" wrapText="1"/>
    </xf>
    <xf numFmtId="0" fontId="8" fillId="0" borderId="1" xfId="6" applyFont="1" applyBorder="1" applyAlignment="1">
      <alignment horizontal="right"/>
    </xf>
    <xf numFmtId="0" fontId="8" fillId="0" borderId="4" xfId="6" applyFont="1" applyBorder="1" applyAlignment="1">
      <alignment horizontal="right"/>
    </xf>
    <xf numFmtId="0" fontId="8" fillId="0" borderId="2" xfId="6" applyFont="1" applyBorder="1" applyAlignment="1">
      <alignment horizontal="right"/>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cellXfs>
  <cellStyles count="43">
    <cellStyle name="Moeda 2" xfId="11" xr:uid="{00000000-0005-0000-0000-000000000000}"/>
    <cellStyle name="Moeda 2 2" xfId="20" xr:uid="{00000000-0005-0000-0000-000001000000}"/>
    <cellStyle name="Moeda 2 2 2" xfId="32" xr:uid="{00000000-0005-0000-0000-000002000000}"/>
    <cellStyle name="Moeda 2 3" xfId="26" xr:uid="{00000000-0005-0000-0000-000003000000}"/>
    <cellStyle name="Moeda 2 4" xfId="39" xr:uid="{00000000-0005-0000-0000-000004000000}"/>
    <cellStyle name="Moeda 3" xfId="16" xr:uid="{00000000-0005-0000-0000-000005000000}"/>
    <cellStyle name="Moeda 3 2" xfId="23" xr:uid="{00000000-0005-0000-0000-000006000000}"/>
    <cellStyle name="Moeda 3 2 2" xfId="35" xr:uid="{00000000-0005-0000-0000-000007000000}"/>
    <cellStyle name="Moeda 3 2 2 2" xfId="36" xr:uid="{00000000-0005-0000-0000-000008000000}"/>
    <cellStyle name="Moeda 3 3" xfId="29" xr:uid="{00000000-0005-0000-0000-000009000000}"/>
    <cellStyle name="Moeda 3 4" xfId="42" xr:uid="{00000000-0005-0000-0000-00000A000000}"/>
    <cellStyle name="Normal" xfId="0" builtinId="0"/>
    <cellStyle name="Normal 2" xfId="4" xr:uid="{00000000-0005-0000-0000-00000C000000}"/>
    <cellStyle name="Normal 2 2" xfId="5" xr:uid="{00000000-0005-0000-0000-00000D000000}"/>
    <cellStyle name="Normal 2 3" xfId="6" xr:uid="{00000000-0005-0000-0000-00000E000000}"/>
    <cellStyle name="Normal 29 2" xfId="2" xr:uid="{00000000-0005-0000-0000-00000F000000}"/>
    <cellStyle name="Normal 3" xfId="9" xr:uid="{00000000-0005-0000-0000-000010000000}"/>
    <cellStyle name="Normal 4" xfId="14" xr:uid="{00000000-0005-0000-0000-000011000000}"/>
    <cellStyle name="Normal 5" xfId="15" xr:uid="{00000000-0005-0000-0000-000012000000}"/>
    <cellStyle name="Normal 5 2" xfId="17" xr:uid="{00000000-0005-0000-0000-000013000000}"/>
    <cellStyle name="Normal 54" xfId="1" xr:uid="{00000000-0005-0000-0000-000014000000}"/>
    <cellStyle name="Porcentagem" xfId="3" builtinId="5"/>
    <cellStyle name="Vírgula" xfId="8" builtinId="3"/>
    <cellStyle name="Vírgula 2" xfId="7" xr:uid="{00000000-0005-0000-0000-000017000000}"/>
    <cellStyle name="Vírgula 2 2" xfId="12" xr:uid="{00000000-0005-0000-0000-000018000000}"/>
    <cellStyle name="Vírgula 2 2 2" xfId="21" xr:uid="{00000000-0005-0000-0000-000019000000}"/>
    <cellStyle name="Vírgula 2 2 2 2" xfId="33" xr:uid="{00000000-0005-0000-0000-00001A000000}"/>
    <cellStyle name="Vírgula 2 2 3" xfId="27" xr:uid="{00000000-0005-0000-0000-00001B000000}"/>
    <cellStyle name="Vírgula 2 2 4" xfId="40" xr:uid="{00000000-0005-0000-0000-00001C000000}"/>
    <cellStyle name="Vírgula 3" xfId="10" xr:uid="{00000000-0005-0000-0000-00001D000000}"/>
    <cellStyle name="Vírgula 3 2" xfId="19" xr:uid="{00000000-0005-0000-0000-00001E000000}"/>
    <cellStyle name="Vírgula 3 2 2" xfId="31" xr:uid="{00000000-0005-0000-0000-00001F000000}"/>
    <cellStyle name="Vírgula 3 3" xfId="25" xr:uid="{00000000-0005-0000-0000-000020000000}"/>
    <cellStyle name="Vírgula 3 4" xfId="38" xr:uid="{00000000-0005-0000-0000-000021000000}"/>
    <cellStyle name="Vírgula 4" xfId="13" xr:uid="{00000000-0005-0000-0000-000022000000}"/>
    <cellStyle name="Vírgula 4 2" xfId="22" xr:uid="{00000000-0005-0000-0000-000023000000}"/>
    <cellStyle name="Vírgula 4 2 2" xfId="34" xr:uid="{00000000-0005-0000-0000-000024000000}"/>
    <cellStyle name="Vírgula 4 3" xfId="28" xr:uid="{00000000-0005-0000-0000-000025000000}"/>
    <cellStyle name="Vírgula 4 4" xfId="41" xr:uid="{00000000-0005-0000-0000-000026000000}"/>
    <cellStyle name="Vírgula 5" xfId="18" xr:uid="{00000000-0005-0000-0000-000027000000}"/>
    <cellStyle name="Vírgula 5 2" xfId="30" xr:uid="{00000000-0005-0000-0000-000028000000}"/>
    <cellStyle name="Vírgula 6" xfId="24" xr:uid="{00000000-0005-0000-0000-000029000000}"/>
    <cellStyle name="Vírgula 7" xfId="37" xr:uid="{00000000-0005-0000-0000-00002A000000}"/>
  </cellStyles>
  <dxfs count="156">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rgb="FFFFFFFF"/>
      </font>
      <fill>
        <patternFill patternType="none"/>
      </fill>
    </dxf>
    <dxf>
      <font>
        <color rgb="FFFFFFFF"/>
      </font>
      <fill>
        <patternFill patternType="none"/>
      </fill>
    </dxf>
    <dxf>
      <font>
        <color rgb="FFFFFFFF"/>
      </font>
      <fill>
        <patternFill patternType="none"/>
      </fill>
    </dxf>
    <dxf>
      <font>
        <strike/>
        <color theme="0" tint="-0.499984740745262"/>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rgb="FFFF0000"/>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fill>
        <patternFill patternType="solid">
          <fgColor indexed="64"/>
          <bgColor rgb="FFFFFF00"/>
        </patternFill>
      </fill>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fill>
        <patternFill patternType="solid">
          <fgColor indexed="64"/>
          <bgColor rgb="FFFFFF00"/>
        </patternFill>
      </fill>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6"/>
        <color rgb="FFFF0000"/>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fill>
        <patternFill patternType="solid">
          <fgColor indexed="64"/>
          <bgColor rgb="FFFFFF00"/>
        </patternFill>
      </fill>
    </dxf>
    <dxf>
      <font>
        <b val="0"/>
        <i val="0"/>
        <strike val="0"/>
        <condense val="0"/>
        <extend val="0"/>
        <outline val="0"/>
        <shadow val="0"/>
        <u val="none"/>
        <vertAlign val="baseline"/>
        <sz val="16"/>
        <color rgb="FFFF0000"/>
        <name val="Bahnschrift SemiBold Condensed"/>
        <family val="2"/>
        <scheme val="none"/>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fill>
        <patternFill patternType="solid">
          <fgColor indexed="64"/>
          <bgColor rgb="FFFFFF00"/>
        </patternFill>
      </fill>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6"/>
        <color auto="1"/>
        <name val="Bahnschrift SemiBold Condensed"/>
        <family val="2"/>
        <scheme val="none"/>
      </font>
      <numFmt numFmtId="0" formatCode="General"/>
    </dxf>
    <dxf>
      <font>
        <b val="0"/>
        <i val="0"/>
        <strike val="0"/>
        <condense val="0"/>
        <extend val="0"/>
        <outline val="0"/>
        <shadow val="0"/>
        <u val="none"/>
        <vertAlign val="baseline"/>
        <sz val="11"/>
        <color rgb="FFFF0000"/>
        <name val="Calibri"/>
        <family val="2"/>
        <scheme val="minor"/>
      </font>
      <fill>
        <patternFill patternType="solid">
          <fgColor indexed="64"/>
          <bgColor theme="7" tint="0.59999389629810485"/>
        </patternFill>
      </fill>
    </dxf>
    <dxf>
      <font>
        <b val="0"/>
        <i val="0"/>
        <strike val="0"/>
        <condense val="0"/>
        <extend val="0"/>
        <outline val="0"/>
        <shadow val="0"/>
        <u val="none"/>
        <vertAlign val="baseline"/>
        <sz val="16"/>
        <color auto="1"/>
        <name val="Bahnschrift SemiBold Condensed"/>
        <family val="2"/>
        <scheme val="none"/>
      </font>
    </dxf>
    <dxf>
      <font>
        <b val="0"/>
        <i val="0"/>
        <strike val="0"/>
        <condense val="0"/>
        <extend val="0"/>
        <outline val="0"/>
        <shadow val="0"/>
        <u val="none"/>
        <vertAlign val="baseline"/>
        <sz val="16"/>
        <color auto="1"/>
        <name val="Bahnschrift SemiBold Condensed"/>
        <family val="2"/>
        <scheme val="none"/>
      </font>
    </dxf>
    <dxf>
      <font>
        <strike val="0"/>
        <outline val="0"/>
        <shadow val="0"/>
        <u val="none"/>
        <vertAlign val="baseline"/>
        <color auto="1"/>
      </font>
    </dxf>
    <dxf>
      <font>
        <strike val="0"/>
        <outline val="0"/>
        <shadow val="0"/>
        <u val="none"/>
        <vertAlign val="baseline"/>
        <sz val="10"/>
        <color auto="1"/>
      </font>
      <numFmt numFmtId="35" formatCode="_-* #,##0.00_-;\-* #,##0.00_-;_-* &quot;-&quot;??_-;_-@_-"/>
    </dxf>
    <dxf>
      <font>
        <strike val="0"/>
        <outline val="0"/>
        <shadow val="0"/>
        <u val="none"/>
        <vertAlign val="baseline"/>
        <sz val="10"/>
        <color auto="1"/>
      </font>
      <numFmt numFmtId="35" formatCode="_-* #,##0.00_-;\-* #,##0.00_-;_-* &quot;-&quot;??_-;_-@_-"/>
    </dxf>
    <dxf>
      <font>
        <strike val="0"/>
        <outline val="0"/>
        <shadow val="0"/>
        <u val="none"/>
        <vertAlign val="baseline"/>
        <sz val="10"/>
        <color auto="1"/>
      </font>
    </dxf>
    <dxf>
      <font>
        <strike val="0"/>
        <outline val="0"/>
        <shadow val="0"/>
        <u val="none"/>
        <vertAlign val="baseline"/>
        <sz val="10"/>
        <color auto="1"/>
      </font>
      <numFmt numFmtId="0" formatCode="General"/>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strike val="0"/>
        <outline val="0"/>
        <shadow val="0"/>
        <u val="none"/>
        <vertAlign val="baseline"/>
        <sz val="10"/>
        <color auto="1"/>
      </font>
    </dxf>
    <dxf>
      <border outline="0">
        <top style="thin">
          <color auto="1"/>
        </top>
        <bottom style="thin">
          <color auto="1"/>
        </bottom>
      </border>
    </dxf>
    <dxf>
      <font>
        <strike val="0"/>
        <outline val="0"/>
        <shadow val="0"/>
        <u val="none"/>
        <vertAlign val="baseline"/>
        <color auto="1"/>
      </font>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s>
  <tableStyles count="0" defaultTableStyle="TableStyleMedium2" defaultPivotStyle="PivotStyleLight16"/>
  <colors>
    <mruColors>
      <color rgb="FFD0CECE"/>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checked="Checked" fmlaLink="$A$12" lockText="1" noThreeD="1"/>
</file>

<file path=xl/ctrlProps/ctrlProp10.xml><?xml version="1.0" encoding="utf-8"?>
<formControlPr xmlns="http://schemas.microsoft.com/office/spreadsheetml/2009/9/main" objectType="CheckBox" checked="Checked" fmlaLink="$A$23" lockText="1" noThreeD="1"/>
</file>

<file path=xl/ctrlProps/ctrlProp11.xml><?xml version="1.0" encoding="utf-8"?>
<formControlPr xmlns="http://schemas.microsoft.com/office/spreadsheetml/2009/9/main" objectType="CheckBox" checked="Checked" fmlaLink="$A$24" lockText="1" noThreeD="1"/>
</file>

<file path=xl/ctrlProps/ctrlProp12.xml><?xml version="1.0" encoding="utf-8"?>
<formControlPr xmlns="http://schemas.microsoft.com/office/spreadsheetml/2009/9/main" objectType="CheckBox" checked="Checked" fmlaLink="$A$25" lockText="1" noThreeD="1"/>
</file>

<file path=xl/ctrlProps/ctrlProp13.xml><?xml version="1.0" encoding="utf-8"?>
<formControlPr xmlns="http://schemas.microsoft.com/office/spreadsheetml/2009/9/main" objectType="CheckBox" checked="Checked" fmlaLink="$A$26" lockText="1" noThreeD="1"/>
</file>

<file path=xl/ctrlProps/ctrlProp14.xml><?xml version="1.0" encoding="utf-8"?>
<formControlPr xmlns="http://schemas.microsoft.com/office/spreadsheetml/2009/9/main" objectType="CheckBox" checked="Checked" fmlaLink="$A$27" lockText="1" noThreeD="1"/>
</file>

<file path=xl/ctrlProps/ctrlProp15.xml><?xml version="1.0" encoding="utf-8"?>
<formControlPr xmlns="http://schemas.microsoft.com/office/spreadsheetml/2009/9/main" objectType="CheckBox" checked="Checked" fmlaLink="$A$28" lockText="1" noThreeD="1"/>
</file>

<file path=xl/ctrlProps/ctrlProp16.xml><?xml version="1.0" encoding="utf-8"?>
<formControlPr xmlns="http://schemas.microsoft.com/office/spreadsheetml/2009/9/main" objectType="CheckBox" checked="Checked" fmlaLink="$A$29" lockText="1" noThreeD="1"/>
</file>

<file path=xl/ctrlProps/ctrlProp17.xml><?xml version="1.0" encoding="utf-8"?>
<formControlPr xmlns="http://schemas.microsoft.com/office/spreadsheetml/2009/9/main" objectType="CheckBox" checked="Checked" fmlaLink="$A$30" lockText="1" noThreeD="1"/>
</file>

<file path=xl/ctrlProps/ctrlProp18.xml><?xml version="1.0" encoding="utf-8"?>
<formControlPr xmlns="http://schemas.microsoft.com/office/spreadsheetml/2009/9/main" objectType="CheckBox" checked="Checked" fmlaLink="$A$32" lockText="1" noThreeD="1"/>
</file>

<file path=xl/ctrlProps/ctrlProp19.xml><?xml version="1.0" encoding="utf-8"?>
<formControlPr xmlns="http://schemas.microsoft.com/office/spreadsheetml/2009/9/main" objectType="CheckBox" checked="Checked" fmlaLink="$A$16" lockText="1" noThreeD="1"/>
</file>

<file path=xl/ctrlProps/ctrlProp2.xml><?xml version="1.0" encoding="utf-8"?>
<formControlPr xmlns="http://schemas.microsoft.com/office/spreadsheetml/2009/9/main" objectType="CheckBox" checked="Checked" fmlaLink="$A$13" lockText="1" noThreeD="1"/>
</file>

<file path=xl/ctrlProps/ctrlProp20.xml><?xml version="1.0" encoding="utf-8"?>
<formControlPr xmlns="http://schemas.microsoft.com/office/spreadsheetml/2009/9/main" objectType="CheckBox" checked="Checked" fmlaLink="$A$19" lockText="1" noThreeD="1"/>
</file>

<file path=xl/ctrlProps/ctrlProp21.xml><?xml version="1.0" encoding="utf-8"?>
<formControlPr xmlns="http://schemas.microsoft.com/office/spreadsheetml/2009/9/main" objectType="CheckBox" checked="Checked" fmlaLink="$A$31" lockText="1" noThreeD="1"/>
</file>

<file path=xl/ctrlProps/ctrlProp3.xml><?xml version="1.0" encoding="utf-8"?>
<formControlPr xmlns="http://schemas.microsoft.com/office/spreadsheetml/2009/9/main" objectType="CheckBox" checked="Checked" fmlaLink="$A$14" lockText="1" noThreeD="1"/>
</file>

<file path=xl/ctrlProps/ctrlProp4.xml><?xml version="1.0" encoding="utf-8"?>
<formControlPr xmlns="http://schemas.microsoft.com/office/spreadsheetml/2009/9/main" objectType="CheckBox" checked="Checked" fmlaLink="$A$15" lockText="1" noThreeD="1"/>
</file>

<file path=xl/ctrlProps/ctrlProp5.xml><?xml version="1.0" encoding="utf-8"?>
<formControlPr xmlns="http://schemas.microsoft.com/office/spreadsheetml/2009/9/main" objectType="CheckBox" checked="Checked" fmlaLink="$A$17" lockText="1" noThreeD="1"/>
</file>

<file path=xl/ctrlProps/ctrlProp6.xml><?xml version="1.0" encoding="utf-8"?>
<formControlPr xmlns="http://schemas.microsoft.com/office/spreadsheetml/2009/9/main" objectType="CheckBox" checked="Checked" fmlaLink="$A$18" lockText="1" noThreeD="1"/>
</file>

<file path=xl/ctrlProps/ctrlProp7.xml><?xml version="1.0" encoding="utf-8"?>
<formControlPr xmlns="http://schemas.microsoft.com/office/spreadsheetml/2009/9/main" objectType="CheckBox" checked="Checked" fmlaLink="$A$20" lockText="1" noThreeD="1"/>
</file>

<file path=xl/ctrlProps/ctrlProp8.xml><?xml version="1.0" encoding="utf-8"?>
<formControlPr xmlns="http://schemas.microsoft.com/office/spreadsheetml/2009/9/main" objectType="CheckBox" checked="Checked" fmlaLink="$A$21" lockText="1" noThreeD="1"/>
</file>

<file path=xl/ctrlProps/ctrlProp9.xml><?xml version="1.0" encoding="utf-8"?>
<formControlPr xmlns="http://schemas.microsoft.com/office/spreadsheetml/2009/9/main" objectType="CheckBox" checked="Checked" fmlaLink="$A$22" lockText="1" noThreeD="1"/>
</file>

<file path=xl/drawings/_rels/drawing1.xml.rels><?xml version="1.0" encoding="UTF-8" standalone="yes"?>
<Relationships xmlns="http://schemas.openxmlformats.org/package/2006/relationships"><Relationship Id="rId3" Type="http://schemas.openxmlformats.org/officeDocument/2006/relationships/hyperlink" Target="#'MEMORIA DE CALCULO AT'!Area_de_impressao"/><Relationship Id="rId7" Type="http://schemas.openxmlformats.org/officeDocument/2006/relationships/hyperlink" Target="#'BDI '!Area_de_impressao"/><Relationship Id="rId2" Type="http://schemas.openxmlformats.org/officeDocument/2006/relationships/hyperlink" Target="#OR&#199;AMENTO_DES!A1"/><Relationship Id="rId1" Type="http://schemas.openxmlformats.org/officeDocument/2006/relationships/image" Target="../media/image1.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10.xml.rels><?xml version="1.0" encoding="UTF-8" standalone="yes"?>
<Relationships xmlns="http://schemas.openxmlformats.org/package/2006/relationships"><Relationship Id="rId3" Type="http://schemas.openxmlformats.org/officeDocument/2006/relationships/hyperlink" Target="#COTA&#199;&#213;ES!Area_de_impressao"/><Relationship Id="rId2" Type="http://schemas.openxmlformats.org/officeDocument/2006/relationships/hyperlink" Target="#DADOS!A1"/><Relationship Id="rId1" Type="http://schemas.openxmlformats.org/officeDocument/2006/relationships/hyperlink" Target="#'MEMORIA DE CALCULO AT'!Area_de_impressao"/><Relationship Id="rId4" Type="http://schemas.openxmlformats.org/officeDocument/2006/relationships/image" Target="../media/image2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2.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1.emf"/></Relationships>
</file>

<file path=xl/drawings/_rels/drawing13.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9.emf"/><Relationship Id="rId4" Type="http://schemas.openxmlformats.org/officeDocument/2006/relationships/hyperlink" Target="#CRONOGRAMA!Area_de_impressao"/></Relationships>
</file>

<file path=xl/drawings/_rels/drawing14.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1.emf"/></Relationships>
</file>

<file path=xl/drawings/_rels/drawing15.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21.emf"/></Relationships>
</file>

<file path=xl/drawings/_rels/drawing16.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jpe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jpe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emf"/></Relationships>
</file>

<file path=xl/drawings/_rels/drawing5.xml.rels><?xml version="1.0" encoding="UTF-8" standalone="yes"?>
<Relationships xmlns="http://schemas.openxmlformats.org/package/2006/relationships"><Relationship Id="rId1" Type="http://schemas.openxmlformats.org/officeDocument/2006/relationships/image" Target="../media/image19.emf"/></Relationships>
</file>

<file path=xl/drawings/_rels/drawing6.xml.rels><?xml version="1.0" encoding="UTF-8" standalone="yes"?>
<Relationships xmlns="http://schemas.openxmlformats.org/package/2006/relationships"><Relationship Id="rId2" Type="http://schemas.openxmlformats.org/officeDocument/2006/relationships/hyperlink" Target="#'MEMORIA DE CALCULO AT'!Area_de_impressao"/><Relationship Id="rId1" Type="http://schemas.openxmlformats.org/officeDocument/2006/relationships/image" Target="../media/image21.emf"/></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1.emf"/><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2" Type="http://schemas.openxmlformats.org/officeDocument/2006/relationships/hyperlink" Target="#'MEMORIA DE CALCULO AT'!Area_de_impressao"/><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9.emf"/><Relationship Id="rId4" Type="http://schemas.openxmlformats.org/officeDocument/2006/relationships/hyperlink" Target="#CRONOGRAMA!Area_de_impressao"/></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id="{00000000-0008-0000-0000-000002000000}"/>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BDI</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308921</xdr:colOff>
      <xdr:row>2</xdr:row>
      <xdr:rowOff>127415</xdr:rowOff>
    </xdr:from>
    <xdr:to>
      <xdr:col>11</xdr:col>
      <xdr:colOff>632771</xdr:colOff>
      <xdr:row>3</xdr:row>
      <xdr:rowOff>71621</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338996" y="517940"/>
          <a:ext cx="323850" cy="134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266700</xdr:colOff>
      <xdr:row>0</xdr:row>
      <xdr:rowOff>219075</xdr:rowOff>
    </xdr:from>
    <xdr:to>
      <xdr:col>12</xdr:col>
      <xdr:colOff>238125</xdr:colOff>
      <xdr:row>2</xdr:row>
      <xdr:rowOff>54451</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12296775" y="190500"/>
          <a:ext cx="895350"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11</xdr:col>
      <xdr:colOff>794696</xdr:colOff>
      <xdr:row>2</xdr:row>
      <xdr:rowOff>136940</xdr:rowOff>
    </xdr:from>
    <xdr:to>
      <xdr:col>12</xdr:col>
      <xdr:colOff>194621</xdr:colOff>
      <xdr:row>3</xdr:row>
      <xdr:rowOff>81146</xdr:rowOff>
    </xdr:to>
    <xdr:sp macro="" textlink="">
      <xdr:nvSpPr>
        <xdr:cNvPr id="4" name="Seta: para a Esquerda 2">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rot="10800000">
          <a:off x="12824771" y="527465"/>
          <a:ext cx="323850" cy="134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1</xdr:col>
          <xdr:colOff>342900</xdr:colOff>
          <xdr:row>0</xdr:row>
          <xdr:rowOff>47625</xdr:rowOff>
        </xdr:from>
        <xdr:to>
          <xdr:col>3</xdr:col>
          <xdr:colOff>344364</xdr:colOff>
          <xdr:row>2</xdr:row>
          <xdr:rowOff>170216</xdr:rowOff>
        </xdr:to>
        <xdr:pic>
          <xdr:nvPicPr>
            <xdr:cNvPr id="6" name="Imagem 5">
              <a:extLst>
                <a:ext uri="{FF2B5EF4-FFF2-40B4-BE49-F238E27FC236}">
                  <a16:creationId xmlns:a16="http://schemas.microsoft.com/office/drawing/2014/main" id="{00000000-0008-0000-0B00-000006000000}"/>
                </a:ext>
              </a:extLst>
            </xdr:cNvPr>
            <xdr:cNvPicPr>
              <a:picLocks noChangeAspect="1"/>
              <a:extLst>
                <a:ext uri="{84589F7E-364E-4C9E-8A38-B11213B215E9}">
                  <a14:cameraTool cellRange="ImgEscudo" spid="_x0000_s195279"/>
                </a:ext>
              </a:extLst>
            </xdr:cNvPicPr>
          </xdr:nvPicPr>
          <xdr:blipFill>
            <a:blip xmlns:r="http://schemas.openxmlformats.org/officeDocument/2006/relationships" r:embed="rId4"/>
            <a:stretch>
              <a:fillRect/>
            </a:stretch>
          </xdr:blipFill>
          <xdr:spPr>
            <a:xfrm>
              <a:off x="342900" y="47625"/>
              <a:ext cx="1592139" cy="513116"/>
            </a:xfrm>
            <a:prstGeom prst="rect">
              <a:avLst/>
            </a:prstGeom>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0</xdr:row>
          <xdr:rowOff>66675</xdr:rowOff>
        </xdr:from>
        <xdr:to>
          <xdr:col>1</xdr:col>
          <xdr:colOff>1343025</xdr:colOff>
          <xdr:row>2</xdr:row>
          <xdr:rowOff>164565</xdr:rowOff>
        </xdr:to>
        <xdr:pic>
          <xdr:nvPicPr>
            <xdr:cNvPr id="7" name="Imagem 6">
              <a:extLst>
                <a:ext uri="{FF2B5EF4-FFF2-40B4-BE49-F238E27FC236}">
                  <a16:creationId xmlns:a16="http://schemas.microsoft.com/office/drawing/2014/main" id="{00000000-0008-0000-0C00-000007000000}"/>
                </a:ext>
              </a:extLst>
            </xdr:cNvPr>
            <xdr:cNvPicPr>
              <a:picLocks noChangeAspect="1"/>
              <a:extLst>
                <a:ext uri="{84589F7E-364E-4C9E-8A38-B11213B215E9}">
                  <a14:cameraTool cellRange="ImgEscudo" spid="_x0000_s206388"/>
                </a:ext>
              </a:extLst>
            </xdr:cNvPicPr>
          </xdr:nvPicPr>
          <xdr:blipFill>
            <a:blip xmlns:r="http://schemas.openxmlformats.org/officeDocument/2006/relationships" r:embed="rId1"/>
            <a:stretch>
              <a:fillRect/>
            </a:stretch>
          </xdr:blipFill>
          <xdr:spPr>
            <a:xfrm>
              <a:off x="95250" y="66675"/>
              <a:ext cx="1247775" cy="488415"/>
            </a:xfrm>
            <a:prstGeom prst="rect">
              <a:avLst/>
            </a:prstGeom>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28575</xdr:rowOff>
        </xdr:from>
        <xdr:to>
          <xdr:col>1</xdr:col>
          <xdr:colOff>1219200</xdr:colOff>
          <xdr:row>2</xdr:row>
          <xdr:rowOff>107905</xdr:rowOff>
        </xdr:to>
        <xdr:pic>
          <xdr:nvPicPr>
            <xdr:cNvPr id="2" name="Imagem 1">
              <a:extLst>
                <a:ext uri="{FF2B5EF4-FFF2-40B4-BE49-F238E27FC236}">
                  <a16:creationId xmlns:a16="http://schemas.microsoft.com/office/drawing/2014/main" id="{00000000-0008-0000-0D00-000002000000}"/>
                </a:ext>
              </a:extLst>
            </xdr:cNvPr>
            <xdr:cNvPicPr>
              <a:picLocks noChangeAspect="1"/>
              <a:extLst>
                <a:ext uri="{84589F7E-364E-4C9E-8A38-B11213B215E9}">
                  <a14:cameraTool cellRange="ImgEscudo" spid="_x0000_s214477"/>
                </a:ext>
              </a:extLst>
            </xdr:cNvPicPr>
          </xdr:nvPicPr>
          <xdr:blipFill>
            <a:blip xmlns:r="http://schemas.openxmlformats.org/officeDocument/2006/relationships" r:embed="rId1"/>
            <a:stretch>
              <a:fillRect/>
            </a:stretch>
          </xdr:blipFill>
          <xdr:spPr>
            <a:xfrm>
              <a:off x="47625" y="28575"/>
              <a:ext cx="1828800" cy="466045"/>
            </a:xfrm>
            <a:prstGeom prst="rect">
              <a:avLst/>
            </a:prstGeom>
          </xdr:spPr>
        </xdr:pic>
        <xdr:clientData/>
      </xdr:twoCellAnchor>
    </mc:Choice>
    <mc:Fallback/>
  </mc:AlternateContent>
  <xdr:twoCellAnchor>
    <xdr:from>
      <xdr:col>28</xdr:col>
      <xdr:colOff>224438</xdr:colOff>
      <xdr:row>10</xdr:row>
      <xdr:rowOff>61568</xdr:rowOff>
    </xdr:from>
    <xdr:to>
      <xdr:col>29</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23258373" y="1974851"/>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28</xdr:col>
      <xdr:colOff>0</xdr:colOff>
      <xdr:row>8</xdr:row>
      <xdr:rowOff>0</xdr:rowOff>
    </xdr:from>
    <xdr:to>
      <xdr:col>29</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23050500" y="1538654"/>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E00-000002000000}"/>
                </a:ext>
              </a:extLst>
            </xdr:cNvPr>
            <xdr:cNvPicPr>
              <a:picLocks noChangeAspect="1"/>
              <a:extLst>
                <a:ext uri="{84589F7E-364E-4C9E-8A38-B11213B215E9}">
                  <a14:cameraTool cellRange="ImgEscudo" spid="_x0000_s189247"/>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66676</xdr:colOff>
          <xdr:row>0</xdr:row>
          <xdr:rowOff>28575</xdr:rowOff>
        </xdr:from>
        <xdr:to>
          <xdr:col>1</xdr:col>
          <xdr:colOff>1200150</xdr:colOff>
          <xdr:row>2</xdr:row>
          <xdr:rowOff>133350</xdr:rowOff>
        </xdr:to>
        <xdr:pic>
          <xdr:nvPicPr>
            <xdr:cNvPr id="2" name="Imagem 1">
              <a:extLst>
                <a:ext uri="{FF2B5EF4-FFF2-40B4-BE49-F238E27FC236}">
                  <a16:creationId xmlns:a16="http://schemas.microsoft.com/office/drawing/2014/main" id="{00000000-0008-0000-0F00-000002000000}"/>
                </a:ext>
              </a:extLst>
            </xdr:cNvPr>
            <xdr:cNvPicPr>
              <a:picLocks noChangeAspect="1"/>
              <a:extLst>
                <a:ext uri="{84589F7E-364E-4C9E-8A38-B11213B215E9}">
                  <a14:cameraTool cellRange="ImgEscudo" spid="_x0000_s222563"/>
                </a:ext>
              </a:extLst>
            </xdr:cNvPicPr>
          </xdr:nvPicPr>
          <xdr:blipFill>
            <a:blip xmlns:r="http://schemas.openxmlformats.org/officeDocument/2006/relationships" r:embed="rId1"/>
            <a:stretch>
              <a:fillRect/>
            </a:stretch>
          </xdr:blipFill>
          <xdr:spPr>
            <a:xfrm>
              <a:off x="66676" y="28575"/>
              <a:ext cx="1781174" cy="457200"/>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23227313" y="1966568"/>
          <a:ext cx="326335"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23002875" y="1524000"/>
          <a:ext cx="892419"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24848</xdr:colOff>
          <xdr:row>0</xdr:row>
          <xdr:rowOff>57978</xdr:rowOff>
        </xdr:from>
        <xdr:to>
          <xdr:col>0</xdr:col>
          <xdr:colOff>1374913</xdr:colOff>
          <xdr:row>2</xdr:row>
          <xdr:rowOff>136332</xdr:rowOff>
        </xdr:to>
        <xdr:pic>
          <xdr:nvPicPr>
            <xdr:cNvPr id="3" name="Imagem 2">
              <a:extLst>
                <a:ext uri="{FF2B5EF4-FFF2-40B4-BE49-F238E27FC236}">
                  <a16:creationId xmlns:a16="http://schemas.microsoft.com/office/drawing/2014/main" id="{00000000-0008-0000-1000-000003000000}"/>
                </a:ext>
              </a:extLst>
            </xdr:cNvPr>
            <xdr:cNvPicPr>
              <a:picLocks noChangeAspect="1"/>
              <a:extLst>
                <a:ext uri="{84589F7E-364E-4C9E-8A38-B11213B215E9}">
                  <a14:cameraTool cellRange="ImgEscudo" spid="_x0000_s235820"/>
                </a:ext>
              </a:extLst>
            </xdr:cNvPicPr>
          </xdr:nvPicPr>
          <xdr:blipFill>
            <a:blip xmlns:r="http://schemas.openxmlformats.org/officeDocument/2006/relationships" r:embed="rId1"/>
            <a:stretch>
              <a:fillRect/>
            </a:stretch>
          </xdr:blipFill>
          <xdr:spPr>
            <a:xfrm>
              <a:off x="24848" y="57978"/>
              <a:ext cx="1350065" cy="414131"/>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a:xfrm>
          <a:off x="7611718" y="198782"/>
          <a:ext cx="889934"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72474</xdr:colOff>
          <xdr:row>0</xdr:row>
          <xdr:rowOff>38928</xdr:rowOff>
        </xdr:from>
        <xdr:to>
          <xdr:col>0</xdr:col>
          <xdr:colOff>1371600</xdr:colOff>
          <xdr:row>2</xdr:row>
          <xdr:rowOff>95250</xdr:rowOff>
        </xdr:to>
        <xdr:pic>
          <xdr:nvPicPr>
            <xdr:cNvPr id="2" name="Imagem 1">
              <a:extLst>
                <a:ext uri="{FF2B5EF4-FFF2-40B4-BE49-F238E27FC236}">
                  <a16:creationId xmlns:a16="http://schemas.microsoft.com/office/drawing/2014/main" id="{00000000-0008-0000-1100-000002000000}"/>
                </a:ext>
              </a:extLst>
            </xdr:cNvPr>
            <xdr:cNvPicPr>
              <a:picLocks noChangeAspect="1"/>
              <a:extLst>
                <a:ext uri="{84589F7E-364E-4C9E-8A38-B11213B215E9}">
                  <a14:cameraTool cellRange="ImgEscudo" spid="_x0000_s234813"/>
                </a:ext>
              </a:extLst>
            </xdr:cNvPicPr>
          </xdr:nvPicPr>
          <xdr:blipFill>
            <a:blip xmlns:r="http://schemas.openxmlformats.org/officeDocument/2006/relationships" r:embed="rId1"/>
            <a:stretch>
              <a:fillRect/>
            </a:stretch>
          </xdr:blipFill>
          <xdr:spPr>
            <a:xfrm>
              <a:off x="72474" y="38928"/>
              <a:ext cx="1299126" cy="380172"/>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7613789" y="195055"/>
          <a:ext cx="892418" cy="3054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672355</xdr:colOff>
      <xdr:row>6</xdr:row>
      <xdr:rowOff>278567</xdr:rowOff>
    </xdr:from>
    <xdr:to>
      <xdr:col>1</xdr:col>
      <xdr:colOff>2613032</xdr:colOff>
      <xdr:row>6</xdr:row>
      <xdr:rowOff>893353</xdr:rowOff>
    </xdr:to>
    <xdr:pic>
      <xdr:nvPicPr>
        <xdr:cNvPr id="10" name="Imagem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4205" y="6707942"/>
          <a:ext cx="1940677" cy="61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134471</xdr:colOff>
      <xdr:row>7</xdr:row>
      <xdr:rowOff>56029</xdr:rowOff>
    </xdr:from>
    <xdr:to>
      <xdr:col>1</xdr:col>
      <xdr:colOff>3025588</xdr:colOff>
      <xdr:row>7</xdr:row>
      <xdr:rowOff>1053730</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
        <a:stretch>
          <a:fillRect/>
        </a:stretch>
      </xdr:blipFill>
      <xdr:spPr>
        <a:xfrm>
          <a:off x="2947147" y="7608794"/>
          <a:ext cx="2891117" cy="997701"/>
        </a:xfrm>
        <a:prstGeom prst="rect">
          <a:avLst/>
        </a:prstGeom>
      </xdr:spPr>
    </xdr:pic>
    <xdr:clientData/>
  </xdr:twoCellAnchor>
  <xdr:twoCellAnchor editAs="oneCell">
    <xdr:from>
      <xdr:col>1</xdr:col>
      <xdr:colOff>145677</xdr:colOff>
      <xdr:row>8</xdr:row>
      <xdr:rowOff>89647</xdr:rowOff>
    </xdr:from>
    <xdr:to>
      <xdr:col>1</xdr:col>
      <xdr:colOff>2891119</xdr:colOff>
      <xdr:row>8</xdr:row>
      <xdr:rowOff>1004794</xdr:rowOff>
    </xdr:to>
    <xdr:pic>
      <xdr:nvPicPr>
        <xdr:cNvPr id="9" name="Imagem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9"/>
        <a:stretch>
          <a:fillRect/>
        </a:stretch>
      </xdr:blipFill>
      <xdr:spPr>
        <a:xfrm>
          <a:off x="2958353" y="8751794"/>
          <a:ext cx="2745442" cy="915147"/>
        </a:xfrm>
        <a:prstGeom prst="rect">
          <a:avLst/>
        </a:prstGeom>
      </xdr:spPr>
    </xdr:pic>
    <xdr:clientData/>
  </xdr:twoCellAnchor>
  <xdr:twoCellAnchor editAs="oneCell">
    <xdr:from>
      <xdr:col>1</xdr:col>
      <xdr:colOff>1003658</xdr:colOff>
      <xdr:row>10</xdr:row>
      <xdr:rowOff>123265</xdr:rowOff>
    </xdr:from>
    <xdr:to>
      <xdr:col>1</xdr:col>
      <xdr:colOff>1911334</xdr:colOff>
      <xdr:row>10</xdr:row>
      <xdr:rowOff>986747</xdr:rowOff>
    </xdr:to>
    <xdr:pic>
      <xdr:nvPicPr>
        <xdr:cNvPr id="12" name="Imagem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0"/>
        <a:stretch>
          <a:fillRect/>
        </a:stretch>
      </xdr:blipFill>
      <xdr:spPr>
        <a:xfrm>
          <a:off x="3811462" y="10981765"/>
          <a:ext cx="907676" cy="863482"/>
        </a:xfrm>
        <a:prstGeom prst="rect">
          <a:avLst/>
        </a:prstGeom>
      </xdr:spPr>
    </xdr:pic>
    <xdr:clientData/>
  </xdr:twoCellAnchor>
  <xdr:twoCellAnchor editAs="oneCell">
    <xdr:from>
      <xdr:col>1</xdr:col>
      <xdr:colOff>1019096</xdr:colOff>
      <xdr:row>12</xdr:row>
      <xdr:rowOff>369794</xdr:rowOff>
    </xdr:from>
    <xdr:to>
      <xdr:col>1</xdr:col>
      <xdr:colOff>2978206</xdr:colOff>
      <xdr:row>12</xdr:row>
      <xdr:rowOff>918882</xdr:rowOff>
    </xdr:to>
    <xdr:pic>
      <xdr:nvPicPr>
        <xdr:cNvPr id="15" name="Imagem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a:stretch>
          <a:fillRect/>
        </a:stretch>
      </xdr:blipFill>
      <xdr:spPr>
        <a:xfrm>
          <a:off x="3826900" y="13431468"/>
          <a:ext cx="1959110" cy="549088"/>
        </a:xfrm>
        <a:prstGeom prst="rect">
          <a:avLst/>
        </a:prstGeom>
      </xdr:spPr>
    </xdr:pic>
    <xdr:clientData/>
  </xdr:twoCellAnchor>
  <xdr:twoCellAnchor editAs="oneCell">
    <xdr:from>
      <xdr:col>1</xdr:col>
      <xdr:colOff>201706</xdr:colOff>
      <xdr:row>12</xdr:row>
      <xdr:rowOff>257735</xdr:rowOff>
    </xdr:from>
    <xdr:to>
      <xdr:col>1</xdr:col>
      <xdr:colOff>1098177</xdr:colOff>
      <xdr:row>12</xdr:row>
      <xdr:rowOff>997360</xdr:rowOff>
    </xdr:to>
    <xdr:pic>
      <xdr:nvPicPr>
        <xdr:cNvPr id="17" name="Imagem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2"/>
        <a:stretch>
          <a:fillRect/>
        </a:stretch>
      </xdr:blipFill>
      <xdr:spPr>
        <a:xfrm>
          <a:off x="3014382" y="13357411"/>
          <a:ext cx="896471" cy="739625"/>
        </a:xfrm>
        <a:prstGeom prst="rect">
          <a:avLst/>
        </a:prstGeom>
      </xdr:spPr>
    </xdr:pic>
    <xdr:clientData/>
  </xdr:twoCellAnchor>
  <xdr:twoCellAnchor editAs="oneCell">
    <xdr:from>
      <xdr:col>1</xdr:col>
      <xdr:colOff>285750</xdr:colOff>
      <xdr:row>11</xdr:row>
      <xdr:rowOff>57151</xdr:rowOff>
    </xdr:from>
    <xdr:to>
      <xdr:col>1</xdr:col>
      <xdr:colOff>2752725</xdr:colOff>
      <xdr:row>11</xdr:row>
      <xdr:rowOff>928975</xdr:rowOff>
    </xdr:to>
    <xdr:pic>
      <xdr:nvPicPr>
        <xdr:cNvPr id="18" name="Imagem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3"/>
        <a:stretch>
          <a:fillRect/>
        </a:stretch>
      </xdr:blipFill>
      <xdr:spPr>
        <a:xfrm>
          <a:off x="3343275" y="12030076"/>
          <a:ext cx="2466975" cy="871824"/>
        </a:xfrm>
        <a:prstGeom prst="rect">
          <a:avLst/>
        </a:prstGeom>
      </xdr:spPr>
    </xdr:pic>
    <xdr:clientData/>
  </xdr:twoCellAnchor>
  <xdr:twoCellAnchor editAs="oneCell">
    <xdr:from>
      <xdr:col>1</xdr:col>
      <xdr:colOff>247650</xdr:colOff>
      <xdr:row>9</xdr:row>
      <xdr:rowOff>104775</xdr:rowOff>
    </xdr:from>
    <xdr:to>
      <xdr:col>1</xdr:col>
      <xdr:colOff>2762250</xdr:colOff>
      <xdr:row>9</xdr:row>
      <xdr:rowOff>994556</xdr:rowOff>
    </xdr:to>
    <xdr:pic>
      <xdr:nvPicPr>
        <xdr:cNvPr id="19" name="Imagem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4"/>
        <a:stretch>
          <a:fillRect/>
        </a:stretch>
      </xdr:blipFill>
      <xdr:spPr>
        <a:xfrm>
          <a:off x="3305175" y="9867900"/>
          <a:ext cx="2514600" cy="889781"/>
        </a:xfrm>
        <a:prstGeom prst="rect">
          <a:avLst/>
        </a:prstGeom>
      </xdr:spPr>
    </xdr:pic>
    <xdr:clientData/>
  </xdr:twoCellAnchor>
  <xdr:twoCellAnchor editAs="oneCell">
    <xdr:from>
      <xdr:col>1</xdr:col>
      <xdr:colOff>1057276</xdr:colOff>
      <xdr:row>13</xdr:row>
      <xdr:rowOff>95251</xdr:rowOff>
    </xdr:from>
    <xdr:to>
      <xdr:col>1</xdr:col>
      <xdr:colOff>2047876</xdr:colOff>
      <xdr:row>13</xdr:row>
      <xdr:rowOff>1085851</xdr:rowOff>
    </xdr:to>
    <xdr:pic>
      <xdr:nvPicPr>
        <xdr:cNvPr id="8" name="Imagem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5"/>
        <a:stretch>
          <a:fillRect/>
        </a:stretch>
      </xdr:blipFill>
      <xdr:spPr>
        <a:xfrm>
          <a:off x="4429126" y="14277976"/>
          <a:ext cx="990600" cy="990600"/>
        </a:xfrm>
        <a:prstGeom prst="rect">
          <a:avLst/>
        </a:prstGeom>
      </xdr:spPr>
    </xdr:pic>
    <xdr:clientData/>
  </xdr:twoCellAnchor>
  <xdr:twoCellAnchor editAs="oneCell">
    <xdr:from>
      <xdr:col>1</xdr:col>
      <xdr:colOff>361951</xdr:colOff>
      <xdr:row>14</xdr:row>
      <xdr:rowOff>66676</xdr:rowOff>
    </xdr:from>
    <xdr:to>
      <xdr:col>1</xdr:col>
      <xdr:colOff>2933701</xdr:colOff>
      <xdr:row>14</xdr:row>
      <xdr:rowOff>961992</xdr:rowOff>
    </xdr:to>
    <xdr:pic>
      <xdr:nvPicPr>
        <xdr:cNvPr id="13" name="Imagem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6"/>
        <a:stretch>
          <a:fillRect/>
        </a:stretch>
      </xdr:blipFill>
      <xdr:spPr>
        <a:xfrm>
          <a:off x="3733801" y="15401926"/>
          <a:ext cx="2571750" cy="8953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195677</xdr:colOff>
      <xdr:row>1</xdr:row>
      <xdr:rowOff>87922</xdr:rowOff>
    </xdr:from>
    <xdr:to>
      <xdr:col>2</xdr:col>
      <xdr:colOff>663395</xdr:colOff>
      <xdr:row>3</xdr:row>
      <xdr:rowOff>135861</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05227" y="278422"/>
          <a:ext cx="1315443" cy="5813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11</xdr:row>
          <xdr:rowOff>0</xdr:rowOff>
        </xdr:from>
        <xdr:to>
          <xdr:col>3</xdr:col>
          <xdr:colOff>314325</xdr:colOff>
          <xdr:row>11</xdr:row>
          <xdr:rowOff>276225</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03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19050</xdr:rowOff>
        </xdr:from>
        <xdr:to>
          <xdr:col>3</xdr:col>
          <xdr:colOff>266700</xdr:colOff>
          <xdr:row>12</xdr:row>
          <xdr:rowOff>228600</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03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9525</xdr:rowOff>
        </xdr:from>
        <xdr:to>
          <xdr:col>3</xdr:col>
          <xdr:colOff>323850</xdr:colOff>
          <xdr:row>14</xdr:row>
          <xdr:rowOff>0</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03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0</xdr:rowOff>
        </xdr:from>
        <xdr:to>
          <xdr:col>3</xdr:col>
          <xdr:colOff>323850</xdr:colOff>
          <xdr:row>15</xdr:row>
          <xdr:rowOff>0</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03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19050</xdr:rowOff>
        </xdr:from>
        <xdr:to>
          <xdr:col>3</xdr:col>
          <xdr:colOff>314325</xdr:colOff>
          <xdr:row>16</xdr:row>
          <xdr:rowOff>361950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3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47625</xdr:rowOff>
        </xdr:from>
        <xdr:to>
          <xdr:col>3</xdr:col>
          <xdr:colOff>314325</xdr:colOff>
          <xdr:row>17</xdr:row>
          <xdr:rowOff>323850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3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9525</xdr:rowOff>
        </xdr:from>
        <xdr:to>
          <xdr:col>3</xdr:col>
          <xdr:colOff>257175</xdr:colOff>
          <xdr:row>19</xdr:row>
          <xdr:rowOff>266700</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03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3</xdr:col>
          <xdr:colOff>323850</xdr:colOff>
          <xdr:row>21</xdr:row>
          <xdr:rowOff>0</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03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57150</xdr:rowOff>
        </xdr:from>
        <xdr:to>
          <xdr:col>3</xdr:col>
          <xdr:colOff>323850</xdr:colOff>
          <xdr:row>21</xdr:row>
          <xdr:rowOff>333375</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03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66675</xdr:rowOff>
        </xdr:from>
        <xdr:to>
          <xdr:col>3</xdr:col>
          <xdr:colOff>323850</xdr:colOff>
          <xdr:row>22</xdr:row>
          <xdr:rowOff>342900</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03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57150</xdr:rowOff>
        </xdr:from>
        <xdr:to>
          <xdr:col>3</xdr:col>
          <xdr:colOff>323850</xdr:colOff>
          <xdr:row>23</xdr:row>
          <xdr:rowOff>333375</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03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57150</xdr:rowOff>
        </xdr:from>
        <xdr:to>
          <xdr:col>3</xdr:col>
          <xdr:colOff>323850</xdr:colOff>
          <xdr:row>24</xdr:row>
          <xdr:rowOff>352425</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03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xdr:row>
          <xdr:rowOff>47625</xdr:rowOff>
        </xdr:from>
        <xdr:to>
          <xdr:col>3</xdr:col>
          <xdr:colOff>323850</xdr:colOff>
          <xdr:row>25</xdr:row>
          <xdr:rowOff>323850</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03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57150</xdr:rowOff>
        </xdr:from>
        <xdr:to>
          <xdr:col>3</xdr:col>
          <xdr:colOff>323850</xdr:colOff>
          <xdr:row>26</xdr:row>
          <xdr:rowOff>333375</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03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76200</xdr:rowOff>
        </xdr:from>
        <xdr:to>
          <xdr:col>3</xdr:col>
          <xdr:colOff>323850</xdr:colOff>
          <xdr:row>27</xdr:row>
          <xdr:rowOff>352425</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03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57150</xdr:rowOff>
        </xdr:from>
        <xdr:to>
          <xdr:col>3</xdr:col>
          <xdr:colOff>323850</xdr:colOff>
          <xdr:row>28</xdr:row>
          <xdr:rowOff>333375</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03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76200</xdr:rowOff>
        </xdr:from>
        <xdr:to>
          <xdr:col>3</xdr:col>
          <xdr:colOff>323850</xdr:colOff>
          <xdr:row>29</xdr:row>
          <xdr:rowOff>352425</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03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57150</xdr:rowOff>
        </xdr:from>
        <xdr:to>
          <xdr:col>3</xdr:col>
          <xdr:colOff>323850</xdr:colOff>
          <xdr:row>31</xdr:row>
          <xdr:rowOff>333375</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03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19050</xdr:rowOff>
        </xdr:from>
        <xdr:to>
          <xdr:col>3</xdr:col>
          <xdr:colOff>314325</xdr:colOff>
          <xdr:row>15</xdr:row>
          <xdr:rowOff>361950</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03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0</xdr:rowOff>
        </xdr:from>
        <xdr:to>
          <xdr:col>3</xdr:col>
          <xdr:colOff>323850</xdr:colOff>
          <xdr:row>18</xdr:row>
          <xdr:rowOff>276225</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03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57150</xdr:rowOff>
        </xdr:from>
        <xdr:to>
          <xdr:col>3</xdr:col>
          <xdr:colOff>323850</xdr:colOff>
          <xdr:row>30</xdr:row>
          <xdr:rowOff>333375</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03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59120</xdr:colOff>
          <xdr:row>1</xdr:row>
          <xdr:rowOff>85396</xdr:rowOff>
        </xdr:from>
        <xdr:to>
          <xdr:col>2</xdr:col>
          <xdr:colOff>670034</xdr:colOff>
          <xdr:row>3</xdr:row>
          <xdr:rowOff>152087</xdr:rowOff>
        </xdr:to>
        <xdr:pic>
          <xdr:nvPicPr>
            <xdr:cNvPr id="2" name="Imagem 1">
              <a:extLst>
                <a:ext uri="{FF2B5EF4-FFF2-40B4-BE49-F238E27FC236}">
                  <a16:creationId xmlns:a16="http://schemas.microsoft.com/office/drawing/2014/main" id="{00000000-0008-0000-0400-000002000000}"/>
                </a:ext>
              </a:extLst>
            </xdr:cNvPr>
            <xdr:cNvPicPr>
              <a:picLocks noChangeAspect="1"/>
              <a:extLst>
                <a:ext uri="{84589F7E-364E-4C9E-8A38-B11213B215E9}">
                  <a14:cameraTool cellRange="ImgEscudo" spid="_x0000_s239795"/>
                </a:ext>
              </a:extLst>
            </xdr:cNvPicPr>
          </xdr:nvPicPr>
          <xdr:blipFill>
            <a:blip xmlns:r="http://schemas.openxmlformats.org/officeDocument/2006/relationships" r:embed="rId1"/>
            <a:stretch>
              <a:fillRect/>
            </a:stretch>
          </xdr:blipFill>
          <xdr:spPr>
            <a:xfrm>
              <a:off x="649670" y="266371"/>
              <a:ext cx="1353864" cy="428641"/>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0</xdr:row>
          <xdr:rowOff>47625</xdr:rowOff>
        </xdr:from>
        <xdr:to>
          <xdr:col>1</xdr:col>
          <xdr:colOff>409575</xdr:colOff>
          <xdr:row>2</xdr:row>
          <xdr:rowOff>165898</xdr:rowOff>
        </xdr:to>
        <xdr:pic>
          <xdr:nvPicPr>
            <xdr:cNvPr id="3" name="Imagem 2">
              <a:extLst>
                <a:ext uri="{FF2B5EF4-FFF2-40B4-BE49-F238E27FC236}">
                  <a16:creationId xmlns:a16="http://schemas.microsoft.com/office/drawing/2014/main" id="{00000000-0008-0000-0500-000003000000}"/>
                </a:ext>
              </a:extLst>
            </xdr:cNvPr>
            <xdr:cNvPicPr>
              <a:picLocks noChangeAspect="1"/>
              <a:extLst>
                <a:ext uri="{84589F7E-364E-4C9E-8A38-B11213B215E9}">
                  <a14:cameraTool cellRange="ImgEscudo" spid="_x0000_s240817"/>
                </a:ext>
              </a:extLst>
            </xdr:cNvPicPr>
          </xdr:nvPicPr>
          <xdr:blipFill>
            <a:blip xmlns:r="http://schemas.openxmlformats.org/officeDocument/2006/relationships" r:embed="rId1"/>
            <a:stretch>
              <a:fillRect/>
            </a:stretch>
          </xdr:blipFill>
          <xdr:spPr>
            <a:xfrm>
              <a:off x="247650" y="47625"/>
              <a:ext cx="1495425" cy="480223"/>
            </a:xfrm>
            <a:prstGeom prst="rect">
              <a:avLst/>
            </a:prstGeom>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36636</xdr:colOff>
          <xdr:row>1</xdr:row>
          <xdr:rowOff>29309</xdr:rowOff>
        </xdr:from>
        <xdr:to>
          <xdr:col>2</xdr:col>
          <xdr:colOff>967740</xdr:colOff>
          <xdr:row>3</xdr:row>
          <xdr:rowOff>151900</xdr:rowOff>
        </xdr:to>
        <xdr:pic>
          <xdr:nvPicPr>
            <xdr:cNvPr id="4" name="Imagem 3">
              <a:extLst>
                <a:ext uri="{FF2B5EF4-FFF2-40B4-BE49-F238E27FC236}">
                  <a16:creationId xmlns:a16="http://schemas.microsoft.com/office/drawing/2014/main" id="{00000000-0008-0000-0600-000004000000}"/>
                </a:ext>
              </a:extLst>
            </xdr:cNvPr>
            <xdr:cNvPicPr>
              <a:picLocks noChangeAspect="1"/>
              <a:extLst>
                <a:ext uri="{84589F7E-364E-4C9E-8A38-B11213B215E9}">
                  <a14:cameraTool cellRange="ImgEscudo" spid="_x0000_s256140"/>
                </a:ext>
              </a:extLst>
            </xdr:cNvPicPr>
          </xdr:nvPicPr>
          <xdr:blipFill>
            <a:blip xmlns:r="http://schemas.openxmlformats.org/officeDocument/2006/relationships" r:embed="rId1"/>
            <a:stretch>
              <a:fillRect/>
            </a:stretch>
          </xdr:blipFill>
          <xdr:spPr>
            <a:xfrm>
              <a:off x="646236" y="219809"/>
              <a:ext cx="1592139" cy="513116"/>
            </a:xfrm>
            <a:prstGeom prst="rect">
              <a:avLst/>
            </a:prstGeom>
          </xdr:spPr>
        </xdr:pic>
        <xdr:clientData/>
      </xdr:twoCellAnchor>
    </mc:Choice>
    <mc:Fallback/>
  </mc:AlternateContent>
  <xdr:twoCellAnchor>
    <xdr:from>
      <xdr:col>15</xdr:col>
      <xdr:colOff>0</xdr:colOff>
      <xdr:row>3</xdr:row>
      <xdr:rowOff>98840</xdr:rowOff>
    </xdr:from>
    <xdr:to>
      <xdr:col>15</xdr:col>
      <xdr:colOff>0</xdr:colOff>
      <xdr:row>4</xdr:row>
      <xdr:rowOff>90671</xdr:rowOff>
    </xdr:to>
    <xdr:sp macro="" textlink="">
      <xdr:nvSpPr>
        <xdr:cNvPr id="6" name="Seta: para a Esquerda 2">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rot="10800000">
          <a:off x="1414874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266700</xdr:colOff>
      <xdr:row>245</xdr:row>
      <xdr:rowOff>13610</xdr:rowOff>
    </xdr:from>
    <xdr:ext cx="3038475" cy="1138915"/>
    <xdr:pic>
      <xdr:nvPicPr>
        <xdr:cNvPr id="33" name="Imagem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1"/>
        <a:stretch>
          <a:fillRect/>
        </a:stretch>
      </xdr:blipFill>
      <xdr:spPr>
        <a:xfrm>
          <a:off x="1228725" y="87224510"/>
          <a:ext cx="3038475" cy="1138915"/>
        </a:xfrm>
        <a:prstGeom prst="rect">
          <a:avLst/>
        </a:prstGeom>
      </xdr:spPr>
    </xdr:pic>
    <xdr:clientData/>
  </xdr:oneCellAnchor>
  <xdr:oneCellAnchor>
    <xdr:from>
      <xdr:col>1</xdr:col>
      <xdr:colOff>257175</xdr:colOff>
      <xdr:row>239</xdr:row>
      <xdr:rowOff>207399</xdr:rowOff>
    </xdr:from>
    <xdr:ext cx="3057525" cy="1001639"/>
    <xdr:pic>
      <xdr:nvPicPr>
        <xdr:cNvPr id="34" name="Imagem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
        <a:stretch>
          <a:fillRect/>
        </a:stretch>
      </xdr:blipFill>
      <xdr:spPr>
        <a:xfrm>
          <a:off x="1219200" y="84989424"/>
          <a:ext cx="3057525" cy="1001639"/>
        </a:xfrm>
        <a:prstGeom prst="rect">
          <a:avLst/>
        </a:prstGeom>
      </xdr:spPr>
    </xdr:pic>
    <xdr:clientData/>
  </xdr:oneCellAnchor>
  <xdr:twoCellAnchor editAs="oneCell">
    <xdr:from>
      <xdr:col>1</xdr:col>
      <xdr:colOff>200854</xdr:colOff>
      <xdr:row>370</xdr:row>
      <xdr:rowOff>466725</xdr:rowOff>
    </xdr:from>
    <xdr:to>
      <xdr:col>2</xdr:col>
      <xdr:colOff>1228725</xdr:colOff>
      <xdr:row>372</xdr:row>
      <xdr:rowOff>304800</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62879" y="57873900"/>
          <a:ext cx="2047046" cy="1400175"/>
        </a:xfrm>
        <a:prstGeom prst="rect">
          <a:avLst/>
        </a:prstGeom>
      </xdr:spPr>
    </xdr:pic>
    <xdr:clientData/>
  </xdr:twoCellAnchor>
  <xdr:oneCellAnchor>
    <xdr:from>
      <xdr:col>1</xdr:col>
      <xdr:colOff>200025</xdr:colOff>
      <xdr:row>500</xdr:row>
      <xdr:rowOff>85725</xdr:rowOff>
    </xdr:from>
    <xdr:ext cx="3143250" cy="1914525"/>
    <xdr:pic>
      <xdr:nvPicPr>
        <xdr:cNvPr id="37" name="Imagem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
        <a:stretch>
          <a:fillRect/>
        </a:stretch>
      </xdr:blipFill>
      <xdr:spPr>
        <a:xfrm>
          <a:off x="1162050" y="133254750"/>
          <a:ext cx="3143250" cy="1914525"/>
        </a:xfrm>
        <a:prstGeom prst="rect">
          <a:avLst/>
        </a:prstGeom>
        <a:ln>
          <a:noFill/>
        </a:ln>
        <a:effectLst>
          <a:outerShdw blurRad="190500" algn="tl" rotWithShape="0">
            <a:srgbClr val="000000">
              <a:alpha val="70000"/>
            </a:srgbClr>
          </a:outerShdw>
        </a:effectLst>
      </xdr:spPr>
    </xdr:pic>
    <xdr:clientData/>
  </xdr:oneCellAnchor>
  <xdr:oneCellAnchor>
    <xdr:from>
      <xdr:col>1</xdr:col>
      <xdr:colOff>66675</xdr:colOff>
      <xdr:row>767</xdr:row>
      <xdr:rowOff>142874</xdr:rowOff>
    </xdr:from>
    <xdr:ext cx="3434917" cy="1371602"/>
    <xdr:pic>
      <xdr:nvPicPr>
        <xdr:cNvPr id="40" name="Imagem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4"/>
        <a:stretch>
          <a:fillRect/>
        </a:stretch>
      </xdr:blipFill>
      <xdr:spPr>
        <a:xfrm>
          <a:off x="1028700" y="208883249"/>
          <a:ext cx="3434917" cy="1371602"/>
        </a:xfrm>
        <a:prstGeom prst="rect">
          <a:avLst/>
        </a:prstGeom>
      </xdr:spPr>
    </xdr:pic>
    <xdr:clientData/>
  </xdr:oneCellAnchor>
  <xdr:twoCellAnchor editAs="oneCell">
    <xdr:from>
      <xdr:col>1</xdr:col>
      <xdr:colOff>212559</xdr:colOff>
      <xdr:row>759</xdr:row>
      <xdr:rowOff>0</xdr:rowOff>
    </xdr:from>
    <xdr:to>
      <xdr:col>3</xdr:col>
      <xdr:colOff>1114425</xdr:colOff>
      <xdr:row>763</xdr:row>
      <xdr:rowOff>87665</xdr:rowOff>
    </xdr:to>
    <xdr:pic>
      <xdr:nvPicPr>
        <xdr:cNvPr id="46" name="Imagem 4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5"/>
        <a:stretch>
          <a:fillRect/>
        </a:stretch>
      </xdr:blipFill>
      <xdr:spPr>
        <a:xfrm>
          <a:off x="1174584" y="206433385"/>
          <a:ext cx="3168816" cy="1268765"/>
        </a:xfrm>
        <a:prstGeom prst="rect">
          <a:avLst/>
        </a:prstGeom>
      </xdr:spPr>
    </xdr:pic>
    <xdr:clientData/>
  </xdr:twoCellAnchor>
  <xdr:twoCellAnchor editAs="oneCell">
    <xdr:from>
      <xdr:col>1</xdr:col>
      <xdr:colOff>344022</xdr:colOff>
      <xdr:row>739</xdr:row>
      <xdr:rowOff>28575</xdr:rowOff>
    </xdr:from>
    <xdr:to>
      <xdr:col>3</xdr:col>
      <xdr:colOff>1085850</xdr:colOff>
      <xdr:row>752</xdr:row>
      <xdr:rowOff>142875</xdr:rowOff>
    </xdr:to>
    <xdr:pic>
      <xdr:nvPicPr>
        <xdr:cNvPr id="11" name="Imagem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a:stretch>
          <a:fillRect/>
        </a:stretch>
      </xdr:blipFill>
      <xdr:spPr>
        <a:xfrm>
          <a:off x="1306047" y="123482100"/>
          <a:ext cx="3008778" cy="27146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95249</xdr:colOff>
          <xdr:row>2</xdr:row>
          <xdr:rowOff>76200</xdr:rowOff>
        </xdr:from>
        <xdr:to>
          <xdr:col>2</xdr:col>
          <xdr:colOff>1162049</xdr:colOff>
          <xdr:row>4</xdr:row>
          <xdr:rowOff>142875</xdr:rowOff>
        </xdr:to>
        <xdr:pic>
          <xdr:nvPicPr>
            <xdr:cNvPr id="41" name="Imagem 40">
              <a:extLst>
                <a:ext uri="{FF2B5EF4-FFF2-40B4-BE49-F238E27FC236}">
                  <a16:creationId xmlns:a16="http://schemas.microsoft.com/office/drawing/2014/main" id="{00000000-0008-0000-0800-000029000000}"/>
                </a:ext>
              </a:extLst>
            </xdr:cNvPr>
            <xdr:cNvPicPr>
              <a:picLocks noChangeAspect="1"/>
              <a:extLst>
                <a:ext uri="{84589F7E-364E-4C9E-8A38-B11213B215E9}">
                  <a14:cameraTool cellRange="ImgEscudo" spid="_x0000_s221547"/>
                </a:ext>
              </a:extLst>
            </xdr:cNvPicPr>
          </xdr:nvPicPr>
          <xdr:blipFill>
            <a:blip xmlns:r="http://schemas.openxmlformats.org/officeDocument/2006/relationships" r:embed="rId7"/>
            <a:stretch>
              <a:fillRect/>
            </a:stretch>
          </xdr:blipFill>
          <xdr:spPr>
            <a:xfrm>
              <a:off x="1057274" y="400050"/>
              <a:ext cx="2085975" cy="447675"/>
            </a:xfrm>
            <a:prstGeom prst="rect">
              <a:avLst/>
            </a:prstGeom>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95348</xdr:colOff>
      <xdr:row>1</xdr:row>
      <xdr:rowOff>104774</xdr:rowOff>
    </xdr:from>
    <xdr:to>
      <xdr:col>1</xdr:col>
      <xdr:colOff>1340408</xdr:colOff>
      <xdr:row>3</xdr:row>
      <xdr:rowOff>19050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948" y="352424"/>
          <a:ext cx="1245060" cy="409576"/>
        </a:xfrm>
        <a:prstGeom prst="rect">
          <a:avLst/>
        </a:prstGeom>
      </xdr:spPr>
    </xdr:pic>
    <xdr:clientData/>
  </xdr:twoCellAnchor>
  <xdr:twoCellAnchor>
    <xdr:from>
      <xdr:col>8</xdr:col>
      <xdr:colOff>0</xdr:colOff>
      <xdr:row>2</xdr:row>
      <xdr:rowOff>0</xdr:rowOff>
    </xdr:from>
    <xdr:to>
      <xdr:col>9</xdr:col>
      <xdr:colOff>561976</xdr:colOff>
      <xdr:row>4</xdr:row>
      <xdr:rowOff>19050</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420100" y="495300"/>
          <a:ext cx="1304926" cy="5143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pt-BR" sz="1100"/>
            <a:t>MEMÓRIA DE CÁLCULO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A00-000002000000}"/>
                </a:ext>
              </a:extLst>
            </xdr:cNvPr>
            <xdr:cNvPicPr>
              <a:picLocks noChangeAspect="1"/>
              <a:extLst>
                <a:ext uri="{84589F7E-364E-4C9E-8A38-B11213B215E9}">
                  <a14:cameraTool cellRange="ImgEscudo" spid="_x0000_s196248"/>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A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ERCAMENTO%20ESTADIO\OR&#199;AMENTO\OR&#199;AMENTO%20-%20CERCAMENTO%20ESTADIO%20R0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20\PMF%20VACILIO%20DIAS\PMF%20VACILIO%20%20-%20OR&#199;AMENT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lientes\Jardim\HEMODIALISE\OR&#199;AMENTO\PLANILHA%20OR&#199;AMENT&#193;RIA\C&#243;pia%20de%20JRD-2021-HEMODIALISE-PLA-R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ngeluga\Desktop\BOD-2022-HOSPITAL-PLANILHA-R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lientes\Porto%20Murtinho\2022\ALDEIA%20ESCOLA%20ALDEIA%20ALVES%20DE%20BARROS\OR&#199;AMENTO\PMU-2022-ALDEIA%20ALVES%20DE%20BARROS-PLA-RV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ENGELUGA%20-%20Copia\ENGELUGA\Clientes\Outros\COXIM\UBS\OR&#199;AMENTO\PLANILHA%20OR&#199;AMENT&#193;RIA\COX-2023-UBS-OR&#199;-R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ENGELUGA%20-%20Copia\ENGELUGA\Clientes\Outros\LADARIO\GIN&#193;SIO\OR&#199;AMENTO\PLANILHA%20OR&#199;AMENT&#193;RIA\LAD-2022-GIN&#193;SIO-OR&#199;-R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AMARA\OR&#199;AMENTO\PLANILHA%20OR&#199;AMENT&#193;RIA\C&#243;pia%20de%20BAN-2021-CAMARA-OR&#199;AMENTO-R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ENGELUGA%20-%20Copia\ENGELUGA\Clientes\Porto%20Murtinho\2023\CASA%20LAR\OR&#199;AMENTO\PLANILHA%20OR&#199;AMENT&#193;RIA\PMU-2023-CASA%20LAR-PLA-R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RESUMO"/>
      <sheetName val="ORÇAMENTO_DES"/>
      <sheetName val="MEM. CÁLCULO"/>
      <sheetName val="COMPOSIÇÃO"/>
      <sheetName val="COTAÇÕES"/>
      <sheetName val="BDI "/>
      <sheetName val="CRONOGRAMA"/>
    </sheetNames>
    <sheetDataSet>
      <sheetData sheetId="0">
        <row r="1">
          <cell r="A1" t="str">
            <v>PREFEITURA MUNICIPAL DE ANASTÁCIO</v>
          </cell>
        </row>
      </sheetData>
      <sheetData sheetId="1"/>
      <sheetData sheetId="2">
        <row r="8">
          <cell r="D8" t="str">
            <v>PREFEITURA MUNICIPAL DE BANDEIRANTES</v>
          </cell>
        </row>
      </sheetData>
      <sheetData sheetId="3"/>
      <sheetData sheetId="4">
        <row r="2">
          <cell r="C2" t="str">
            <v>PREFEITURA MUNICIPAL DE BANDEIRANTES</v>
          </cell>
        </row>
        <row r="3">
          <cell r="C3" t="str">
            <v>SECRETARIA DE OBRAS</v>
          </cell>
        </row>
        <row r="9">
          <cell r="A9" t="str">
            <v>SIST./REF.:</v>
          </cell>
        </row>
      </sheetData>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_DES"/>
      <sheetName val="COMPOSIÇÃO"/>
      <sheetName val="CRONOGRAMA_DES"/>
      <sheetName val="BDI DESONERADO"/>
      <sheetName val="CAMADAS"/>
      <sheetName val="PAVIMENTAÇÃO"/>
    </sheetNames>
    <sheetDataSet>
      <sheetData sheetId="0">
        <row r="2">
          <cell r="A2" t="str">
            <v>PLANILHA DE ORÇAMENTO</v>
          </cell>
        </row>
        <row r="3">
          <cell r="A3" t="str">
            <v>Objeto:</v>
          </cell>
        </row>
      </sheetData>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COMPOSIÇÃO"/>
      <sheetName val="BANCO DADOS INC"/>
      <sheetName val="CRONOGRAMA"/>
      <sheetName val="COTAÇÕES"/>
      <sheetName val="BDI "/>
    </sheetNames>
    <sheetDataSet>
      <sheetData sheetId="0" refreshError="1"/>
      <sheetData sheetId="1" refreshError="1"/>
      <sheetData sheetId="2" refreshError="1"/>
      <sheetData sheetId="3">
        <row r="175">
          <cell r="G175" t="str">
            <v>PORTA DE CORRER AUTOMÁTICA, EM VIDRO TEMPERADO INCOLOR 8MM, 4 FOLHAS (2 MOVEIS E DUAS FIXAS), COM BATE FECHA, NAS DIMENSÕES 2,2X270CM - FORNECIMENTO E INSTALAÇÃO</v>
          </cell>
        </row>
      </sheetData>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RELATÓRIO "/>
      <sheetName val="ESTRUTURA DE CONCRETO ARMADO"/>
      <sheetName val="MEMORIA DE CALCULO"/>
      <sheetName val="3. LEGENDA DE PORTAS - DEMOLIR"/>
      <sheetName val="3. LEGENDA DE JANELAS - DEMOLIR"/>
      <sheetName val="4. REMOÇÃO DE LOUÇAS"/>
      <sheetName val="MEMÓRIA DE CÁLCULO"/>
      <sheetName val="LICITAÇÃO"/>
      <sheetName val="BDI C DES"/>
      <sheetName val="BDI S DES"/>
      <sheetName val="COMPOSIÇÃO DE CUSTO"/>
      <sheetName val="CRONOGRAMA"/>
      <sheetName val="COTAÇÃO"/>
      <sheetName val="COTAÇÃ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RESUMO"/>
      <sheetName val="ORÇAMENTO_DES"/>
      <sheetName val="MEM. CÁLCULO"/>
      <sheetName val="COMPOSIÇÃO"/>
      <sheetName val="COTAÇÕES"/>
      <sheetName val="BDI "/>
      <sheetName val="CRONOGRAMA"/>
    </sheetNames>
    <sheetDataSet>
      <sheetData sheetId="0" refreshError="1">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sheetData>
      <sheetData sheetId="1" refreshError="1"/>
      <sheetData sheetId="2" refreshError="1">
        <row r="8">
          <cell r="D8" t="str">
            <v>PREFEITURA MUNICIPAL DE PORTO MURTINHO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REFERENCIA"/>
      <sheetName val="IMAGENS"/>
      <sheetName val="CHECK-LIST"/>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QUADRO RESUMO"/>
      <sheetName val="BDI S DES"/>
      <sheetName val="COX-2023-UBS-ORÇ-R02"/>
    </sheetNames>
    <sheetDataSet>
      <sheetData sheetId="0">
        <row r="8">
          <cell r="D8" t="str">
            <v>PREFEITURA MUNICIPAL DE COXIM</v>
          </cell>
        </row>
      </sheetData>
      <sheetData sheetId="1" refreshError="1"/>
      <sheetData sheetId="2">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IVINHEMA</v>
          </cell>
        </row>
        <row r="15">
          <cell r="A15" t="str">
            <v>PREFEITURA MUNICIPAL DE COXIM</v>
          </cell>
        </row>
      </sheetData>
      <sheetData sheetId="3"/>
      <sheetData sheetId="4">
        <row r="2">
          <cell r="D2" t="str">
            <v>GOVERNO DO ESTADO DE MATO GROSSO DO SUL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CRONOGRAMA"/>
      <sheetName val="BANCO DADOS ARQ"/>
      <sheetName val="BANCO DADOS INC"/>
      <sheetName val="BDI C DES"/>
      <sheetName val="BDI S DES"/>
      <sheetName val="LAD-2022-GINÁSIO-ORÇ-R05"/>
    </sheetNames>
    <sheetDataSet>
      <sheetData sheetId="0">
        <row r="1">
          <cell r="A1" t="str">
            <v>PREFEITURA MUNICIPAL DE ANASTÁCIO</v>
          </cell>
        </row>
      </sheetData>
      <sheetData sheetId="1" refreshError="1"/>
      <sheetData sheetId="2">
        <row r="8">
          <cell r="D8" t="str">
            <v>PREFEITURA MUNICIPAL DE LADÁRIO</v>
          </cell>
        </row>
      </sheetData>
      <sheetData sheetId="3">
        <row r="11">
          <cell r="B11" t="str">
            <v>SIST./REF.: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BANCO DADOS ARQ"/>
      <sheetName val="BANCO DADOS INC"/>
      <sheetName val="BDI "/>
      <sheetName val="CRONOGRAMA"/>
      <sheetName val="Cópia de BAN-2021-CAMARA-ORÇAME"/>
    </sheetNames>
    <sheetDataSet>
      <sheetData sheetId="0"/>
      <sheetData sheetId="1"/>
      <sheetData sheetId="2"/>
      <sheetData sheetId="3"/>
      <sheetData sheetId="4"/>
      <sheetData sheetId="5">
        <row r="2">
          <cell r="C2" t="str">
            <v>PREFEITURA MUNICIPAL DE BANDEIRANTES</v>
          </cell>
        </row>
      </sheetData>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ITENS RELEVANTES"/>
      <sheetName val="ORÇAMENTO_DES"/>
      <sheetName val="MEMORIA DE CALCULO AT"/>
      <sheetName val="COMPOSIÇÃO"/>
      <sheetName val="COTAÇÕES"/>
      <sheetName val="BDI "/>
      <sheetName val="BDI S DES"/>
      <sheetName val="CRONOGRAMA"/>
      <sheetName val="BANCO DADOS ARQ"/>
      <sheetName val="BANCO DADOS INC"/>
      <sheetName val="PMU-2023-CASA LAR-PLA-R04"/>
    </sheetNames>
    <sheetDataSet>
      <sheetData sheetId="0"/>
      <sheetData sheetId="1"/>
      <sheetData sheetId="2"/>
      <sheetData sheetId="3"/>
      <sheetData sheetId="4">
        <row r="1">
          <cell r="B1"/>
        </row>
      </sheetData>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_31" headers="0" connectionId="9" xr16:uid="{DF030769-60CA-4073-B481-AA9EF315B331}" autoFormatId="16" applyNumberFormats="0" applyBorderFormats="0" applyFontFormats="0" applyPatternFormats="0" applyAlignmentFormats="0" applyWidthHeightFormats="0">
  <queryTableRefresh headersInLastRefresh="0" nextId="7">
    <queryTableFields count="6">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_40" headers="0" connectionId="31" xr16:uid="{995D178F-B961-41BE-ACC6-1B3B707C9EA4}" autoFormatId="16" applyNumberFormats="0" applyBorderFormats="0" applyFontFormats="0" applyPatternFormats="0" applyAlignmentFormats="0" applyWidthHeightFormats="0">
  <queryTableRefresh headersInLastRefresh="0" nextId="4">
    <queryTableFields count="3">
      <queryTableField id="1" name="Column1" tableColumnId="1"/>
      <queryTableField id="2" name="Column2" tableColumnId="2"/>
      <queryTableField id="3" name="Column3" tableColumnId="3"/>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_41" headers="0" connectionId="42" xr16:uid="{7879A4DA-6361-4D3F-9C98-E7B6C8C7E0B7}" autoFormatId="16" applyNumberFormats="0" applyBorderFormats="0" applyFontFormats="0" applyPatternFormats="0" applyAlignmentFormats="0" applyWidthHeightFormats="0">
  <queryTableRefresh headersInLastRefresh="0" nextId="7">
    <queryTableFields count="6">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_32" headers="0" connectionId="29" xr16:uid="{A2DE31DC-7F8A-4095-9109-D3C014FC818A}" autoFormatId="16" applyNumberFormats="0" applyBorderFormats="0" applyFontFormats="0" applyPatternFormats="0" applyAlignmentFormats="0" applyWidthHeightFormats="0">
  <queryTableRefresh headersInLastRefresh="0" nextId="7">
    <queryTableFields count="6">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_33" headers="0" connectionId="19" xr16:uid="{4B569CCA-829A-48F7-A33B-6C99426511D3}" autoFormatId="16" applyNumberFormats="0" applyBorderFormats="0" applyFontFormats="0" applyPatternFormats="0" applyAlignmentFormats="0" applyWidthHeightFormats="0">
  <queryTableRefresh headersInLastRefresh="0" nextId="8">
    <queryTableFields count="7">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_34" headers="0" connectionId="15" xr16:uid="{95A2B07A-E0D8-4B93-988D-972FE03923E0}" autoFormatId="16" applyNumberFormats="0" applyBorderFormats="0" applyFontFormats="0" applyPatternFormats="0" applyAlignmentFormats="0" applyWidthHeightFormats="0">
  <queryTableRefresh headersInLastRefresh="0" nextId="5">
    <queryTableFields count="4">
      <queryTableField id="1" name="Column1" tableColumnId="1"/>
      <queryTableField id="2" name="Column2" tableColumnId="2"/>
      <queryTableField id="3" name="Column3" tableColumnId="3"/>
      <queryTableField id="4" name="Column4" tableColumnId="4"/>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_35" headers="0" connectionId="13" xr16:uid="{84182290-22C1-4504-B869-B46566927FB2}" autoFormatId="16" applyNumberFormats="0" applyBorderFormats="0" applyFontFormats="0" applyPatternFormats="0" applyAlignmentFormats="0" applyWidthHeightFormats="0">
  <queryTableRefresh headersInLastRefresh="0" nextId="5">
    <queryTableFields count="4">
      <queryTableField id="1" name="Column1" tableColumnId="1"/>
      <queryTableField id="2" name="Column2" tableColumnId="2"/>
      <queryTableField id="3" name="Column3" tableColumnId="3"/>
      <queryTableField id="4" name="Column4" tableColumnId="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_36" headers="0" connectionId="4" xr16:uid="{924D9325-8416-4377-A7F0-7720055F0587}" autoFormatId="16" applyNumberFormats="0" applyBorderFormats="0" applyFontFormats="0" applyPatternFormats="0" applyAlignmentFormats="0" applyWidthHeightFormats="0">
  <queryTableRefresh headersInLastRefresh="0" nextId="3">
    <queryTableFields count="2">
      <queryTableField id="1" name="Column1" tableColumnId="1"/>
      <queryTableField id="2" name="Column2" tableColumnId="2"/>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_37" headers="0" connectionId="3" xr16:uid="{517D5488-A3FC-4663-897A-7D78FC74E858}" autoFormatId="16" applyNumberFormats="0" applyBorderFormats="0" applyFontFormats="0" applyPatternFormats="0" applyAlignmentFormats="0" applyWidthHeightFormats="0">
  <queryTableRefresh headersInLastRefresh="0" nextId="3">
    <queryTableFields count="2">
      <queryTableField id="1" name="Column1" tableColumnId="1"/>
      <queryTableField id="2" name="Column2" tableColumnId="2"/>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_38" headers="0" connectionId="1" xr16:uid="{8BE98A62-0B3E-4B86-BF76-B4CC54DC2401}" autoFormatId="16" applyNumberFormats="0" applyBorderFormats="0" applyFontFormats="0" applyPatternFormats="0" applyAlignmentFormats="0" applyWidthHeightFormats="0">
  <queryTableRefresh headersInLastRefresh="0" nextId="8">
    <queryTableFields count="7">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_39" headers="0" connectionId="2" xr16:uid="{D480E992-7A6B-4BD1-A77B-1B855A6FB0C0}" autoFormatId="16" applyNumberFormats="0" applyBorderFormats="0" applyFontFormats="0" applyPatternFormats="0" applyAlignmentFormats="0" applyWidthHeightFormats="0">
  <queryTableRefresh headersInLastRefresh="0" nextId="7">
    <queryTableFields count="6">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B13:O339" totalsRowShown="0" headerRowDxfId="155" dataDxfId="153" headerRowBorderDxfId="154" tableBorderDxfId="152" headerRowCellStyle="Vírgula">
  <autoFilter ref="B13:O339" xr:uid="{00000000-0009-0000-0100-000003000000}"/>
  <tableColumns count="14">
    <tableColumn id="1" xr3:uid="{00000000-0010-0000-0000-000001000000}" name="ITEM" dataDxfId="151"/>
    <tableColumn id="2" xr3:uid="{00000000-0010-0000-0000-000002000000}" name="SERVIÇO" dataDxfId="150"/>
    <tableColumn id="3" xr3:uid="{00000000-0010-0000-0000-000003000000}" name="REFERENCIAL" dataDxfId="149"/>
    <tableColumn id="4" xr3:uid="{00000000-0010-0000-0000-000004000000}" name="CÓD ENG" dataDxfId="148"/>
    <tableColumn id="5" xr3:uid="{00000000-0010-0000-0000-000005000000}" name="CÓDIGO" dataDxfId="147"/>
    <tableColumn id="6" xr3:uid="{00000000-0010-0000-0000-000006000000}" name="DESCRIÇÃO" dataDxfId="146"/>
    <tableColumn id="7" xr3:uid="{00000000-0010-0000-0000-000007000000}" name="UNIDADE" dataDxfId="145"/>
    <tableColumn id="8" xr3:uid="{00000000-0010-0000-0000-000008000000}" name="QUANTIDADE" dataDxfId="144"/>
    <tableColumn id="9" xr3:uid="{00000000-0010-0000-0000-000009000000}" name="CUSTO UNITÁRIO C/ DES" dataDxfId="143"/>
    <tableColumn id="14" xr3:uid="{00000000-0010-0000-0000-00000E000000}" name="CUSTO UNITÁRIO S/ DES" dataDxfId="142"/>
    <tableColumn id="10" xr3:uid="{00000000-0010-0000-0000-00000A000000}" name="CUSTO UNITÁRIO C/BDI C/ DES" dataDxfId="141"/>
    <tableColumn id="13" xr3:uid="{00000000-0010-0000-0000-00000D000000}" name="CUSTO UNITÁRIO C/BDI S/ DES" dataDxfId="140"/>
    <tableColumn id="15" xr3:uid="{00000000-0010-0000-0000-00000F000000}" name="CUSTO TOTAL C/ BDI C/ DES" dataDxfId="139"/>
    <tableColumn id="11" xr3:uid="{00000000-0010-0000-0000-00000B000000}" name="CUSTO TOTAL C/ BDI S/ DES" dataDxfId="13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7946765-6F79-473F-AF6E-FF88000D7701}" name="ARQ___PORTAS_DEMOLIR" displayName="ARQ___PORTAS_DEMOLIR" ref="B105:G112" tableType="queryTable" headerRowCount="0" totalsRowShown="0" headerRowDxfId="45" dataDxfId="44">
  <tableColumns count="6">
    <tableColumn id="1" xr3:uid="{7FD15839-BA97-4DCE-BEBE-711F26960874}" uniqueName="1" name="Column1" queryTableFieldId="1" headerRowDxfId="43" dataDxfId="42"/>
    <tableColumn id="2" xr3:uid="{F7972749-106F-4049-ACFC-6B72A7FA40C9}" uniqueName="2" name="Column2" queryTableFieldId="2" headerRowDxfId="41" dataDxfId="40"/>
    <tableColumn id="3" xr3:uid="{DB07DB26-C73B-44DE-BE6E-C500E56E93D5}" uniqueName="3" name="Column3" queryTableFieldId="3" headerRowDxfId="39" dataDxfId="38"/>
    <tableColumn id="4" xr3:uid="{8B9541EC-900B-407A-82A5-A328EA64583A}" uniqueName="4" name="Column4" queryTableFieldId="4" headerRowDxfId="37" dataDxfId="36"/>
    <tableColumn id="5" xr3:uid="{D15B7F66-FF98-4083-B9E8-D3D3B602F3CD}" uniqueName="5" name="Column5" queryTableFieldId="5" headerRowDxfId="35" dataDxfId="34"/>
    <tableColumn id="6" xr3:uid="{F2CED60A-D3EB-4DF2-A383-D293BB3C8325}" uniqueName="6" name="Column6" queryTableFieldId="6" headerRowDxfId="33" dataDxfId="32"/>
  </tableColumns>
  <tableStyleInfo name="TableStyleMedium7"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3803C3-AEAC-4497-8880-6B888843805F}" name="ORC___005___PISO_C_60X60_GERAL__2" displayName="ORC___005___PISO_C_60X60_GERAL__2" ref="B146:D162" tableType="queryTable" headerRowCount="0" totalsRowShown="0" headerRowDxfId="31" dataDxfId="30">
  <tableColumns count="3">
    <tableColumn id="1" xr3:uid="{DD7DA6AB-5FE5-4183-B212-6175E3506262}" uniqueName="1" name="Column1" queryTableFieldId="1" headerRowDxfId="29" dataDxfId="28"/>
    <tableColumn id="2" xr3:uid="{2330FDEB-BB66-406A-AF1C-81E41CBEB45E}" uniqueName="2" name="Column2" queryTableFieldId="2" headerRowDxfId="27" dataDxfId="26"/>
    <tableColumn id="3" xr3:uid="{4372F167-3495-4844-8056-A9FCE37202F1}" uniqueName="3" name="Column3" queryTableFieldId="3" headerRowDxfId="25" dataDxfId="24"/>
  </tableColumns>
  <tableStyleInfo name="TableStyleMedium7"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E28B673-ECAA-4004-A193-97C624BC3416}" name="ORC___008___PINTURA_ACRÍLICA_INTERNA_EM_PAREDES__4" displayName="ORC___008___PINTURA_ACRÍLICA_INTERNA_EM_PAREDES__4" ref="B170:G182" tableType="queryTable" headerRowCount="0" totalsRowShown="0" headerRowDxfId="23" dataDxfId="22">
  <tableColumns count="6">
    <tableColumn id="1" xr3:uid="{C8A92417-6AA3-4AF4-A1A2-D14F4F5BA987}" uniqueName="1" name="Column1" queryTableFieldId="1" headerRowDxfId="21" dataDxfId="20"/>
    <tableColumn id="2" xr3:uid="{F5CEFAFF-5BD3-48EF-BB75-B0405DD721EA}" uniqueName="2" name="Column2" queryTableFieldId="2" headerRowDxfId="19" dataDxfId="18"/>
    <tableColumn id="3" xr3:uid="{493466CE-CD89-44DC-BFDC-BEE418DE4E06}" uniqueName="3" name="Column3" queryTableFieldId="3" headerRowDxfId="17" dataDxfId="16"/>
    <tableColumn id="4" xr3:uid="{C460126A-2E4C-44BF-8703-9CE5C5F5ABA0}" uniqueName="4" name="Column4" queryTableFieldId="4" headerRowDxfId="15" dataDxfId="14"/>
    <tableColumn id="5" xr3:uid="{7646FDD4-57E7-4F6E-A3B4-AD46D813D606}" uniqueName="5" name="Column5" queryTableFieldId="5" headerRowDxfId="13" dataDxfId="12"/>
    <tableColumn id="6" xr3:uid="{EC8B32B1-371B-427B-863E-326698738CEA}" uniqueName="6" name="Column6" queryTableFieldId="6" headerRowDxfId="11" dataDxfId="10"/>
  </tableColumns>
  <tableStyleInfo name="TableStyleMedium7"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C093D2-60B2-4495-B1AB-A5959F76B2DA}" name="ORC___001___TABELA_DE_AMBIENTES__5" displayName="ORC___001___TABELA_DE_AMBIENTES__5" ref="B13:G28" tableType="queryTable" headerRowCount="0" totalsRowShown="0" headerRowDxfId="137" dataDxfId="136">
  <tableColumns count="6">
    <tableColumn id="1" xr3:uid="{BF073B0B-3978-4330-BC8B-ABB85B384744}" uniqueName="1" name="Column1" queryTableFieldId="1" headerRowDxfId="135" dataDxfId="134"/>
    <tableColumn id="2" xr3:uid="{8F4AE4C8-D75F-4922-93A6-11331CE21586}" uniqueName="2" name="Column2" queryTableFieldId="2" headerRowDxfId="133" dataDxfId="132"/>
    <tableColumn id="3" xr3:uid="{D695DF96-D83A-4E43-91CA-10949423C2B8}" uniqueName="3" name="Column3" queryTableFieldId="3" headerRowDxfId="131" dataDxfId="130"/>
    <tableColumn id="4" xr3:uid="{78274EAF-DB88-4F80-8BA8-9A1C74D69438}" uniqueName="4" name="Column4" queryTableFieldId="4" headerRowDxfId="129" dataDxfId="128"/>
    <tableColumn id="5" xr3:uid="{C94B761A-0950-4E4D-9F0A-60AFB989ADB1}" uniqueName="5" name="Column5" queryTableFieldId="5" headerRowDxfId="127" dataDxfId="126"/>
    <tableColumn id="6" xr3:uid="{D6FAB3F6-0C53-40A8-B2E0-9764ECD18A2F}" uniqueName="6" name="Column6" queryTableFieldId="6" headerRowDxfId="125" dataDxfId="124"/>
  </tableColumns>
  <tableStyleInfo name="TableStyleMedium7"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548ED3-14D0-46A3-824C-53F26BDE77BF}" name="ORC___004___PORTAS__9" displayName="ORC___004___PORTAS__9" ref="B38:G47" tableType="queryTable" headerRowCount="0" totalsRowShown="0" headerRowDxfId="123" dataDxfId="122">
  <tableColumns count="6">
    <tableColumn id="1" xr3:uid="{CCA054E9-F9B7-443C-AA76-DDE04472ECBF}" uniqueName="1" name="Column1" queryTableFieldId="1" headerRowDxfId="121" dataDxfId="120"/>
    <tableColumn id="2" xr3:uid="{24CC5704-4A30-4680-AF33-5E32B816DF55}" uniqueName="2" name="Column2" queryTableFieldId="2" headerRowDxfId="119" dataDxfId="118"/>
    <tableColumn id="3" xr3:uid="{DFF591E3-2C30-42ED-B0DA-6A778B407609}" uniqueName="3" name="Column3" queryTableFieldId="3" headerRowDxfId="117" dataDxfId="116"/>
    <tableColumn id="4" xr3:uid="{6CBA1FE9-FE84-4164-89F9-878A70E789FA}" uniqueName="4" name="Column4" queryTableFieldId="4" headerRowDxfId="115" dataDxfId="114"/>
    <tableColumn id="5" xr3:uid="{47653A8C-1B7A-488F-963F-79DE7379AD78}" uniqueName="5" name="Column5" queryTableFieldId="5" headerRowDxfId="113" dataDxfId="112"/>
    <tableColumn id="6" xr3:uid="{F61828F6-B783-434F-B42E-E64F5BA89C7D}" uniqueName="6" name="Column6" queryTableFieldId="6" headerRowDxfId="111" dataDxfId="110"/>
  </tableColumns>
  <tableStyleInfo name="TableStyleMedium7"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4B81114-7754-460B-8B82-F188FEDDA594}" name="ORC___004___JANELAS__4" displayName="ORC___004___JANELAS__4" ref="B59:H62" tableType="queryTable" headerRowCount="0" totalsRowShown="0" headerRowDxfId="109" dataDxfId="108">
  <tableColumns count="7">
    <tableColumn id="1" xr3:uid="{C8193053-3945-4A1C-897F-6EFB83E3322A}" uniqueName="1" name="Column1" queryTableFieldId="1" headerRowDxfId="107" dataDxfId="106"/>
    <tableColumn id="2" xr3:uid="{01684784-9BEA-4EFB-B551-F817146F9241}" uniqueName="2" name="Column2" queryTableFieldId="2" headerRowDxfId="105" dataDxfId="104"/>
    <tableColumn id="3" xr3:uid="{9C0523B3-FEBB-45E0-B351-59F55F8EDDA5}" uniqueName="3" name="Column3" queryTableFieldId="3" headerRowDxfId="103" dataDxfId="102"/>
    <tableColumn id="4" xr3:uid="{525F8BBB-5556-4F5F-A66A-F131D9F2F6A5}" uniqueName="4" name="Column4" queryTableFieldId="4" headerRowDxfId="101" dataDxfId="100"/>
    <tableColumn id="5" xr3:uid="{696808AB-1326-4FA5-A1A2-71AD49A3A76B}" uniqueName="5" name="Column5" queryTableFieldId="5" headerRowDxfId="99" dataDxfId="98"/>
    <tableColumn id="6" xr3:uid="{56E83D67-7F3A-4638-A1AC-3AF36D7F2DFE}" uniqueName="6" name="Column6" queryTableFieldId="6" headerRowDxfId="97" dataDxfId="96"/>
    <tableColumn id="7" xr3:uid="{B25DEA16-54AF-4A49-B29B-6C262A131187}" uniqueName="7" name="Column7" queryTableFieldId="7" headerRowDxfId="95" dataDxfId="94"/>
  </tableColumns>
  <tableStyleInfo name="TableStyleMedium7"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6B97AE-494D-4463-B803-8715621D9A5B}" name="ORC___001___VERGA_CONTRA_JANELAS_GERAL__2" displayName="ORC___001___VERGA_CONTRA_JANELAS_GERAL__2" ref="B118:E122" tableType="queryTable" headerRowCount="0" totalsRowShown="0" headerRowDxfId="93" dataDxfId="92">
  <tableColumns count="4">
    <tableColumn id="1" xr3:uid="{D918C047-868B-493F-BBE8-33270D033726}" uniqueName="1" name="Column1" queryTableFieldId="1" headerRowDxfId="91" dataDxfId="90"/>
    <tableColumn id="2" xr3:uid="{A76CFC17-2406-40F9-B5F1-60C2ED40A355}" uniqueName="2" name="Column2" queryTableFieldId="2" headerRowDxfId="89" dataDxfId="88"/>
    <tableColumn id="3" xr3:uid="{B90A09F2-5E66-4915-B61D-D1D06E0575E5}" uniqueName="3" name="Column3" queryTableFieldId="3" headerRowDxfId="87" dataDxfId="86"/>
    <tableColumn id="4" xr3:uid="{339FAFD4-43E7-4584-8E69-FC66DD9333EF}" uniqueName="4" name="Column4" queryTableFieldId="4" headerRowDxfId="85" dataDxfId="84"/>
  </tableColumns>
  <tableStyleInfo name="TableStyleMedium7"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D70EB94-64E4-4E1C-BB4A-FAF5E0FD6C86}" name="ORC___001___VERGA_DE_PORTAS_GERAL__4" displayName="ORC___001___VERGA_DE_PORTAS_GERAL__4" ref="B131:E141" tableType="queryTable" headerRowCount="0" totalsRowShown="0" headerRowDxfId="83" dataDxfId="82">
  <tableColumns count="4">
    <tableColumn id="1" xr3:uid="{EAA53A35-9A00-4298-9814-94E3BFBFBEE1}" uniqueName="1" name="Column1" queryTableFieldId="1" headerRowDxfId="81" dataDxfId="80"/>
    <tableColumn id="2" xr3:uid="{7F063526-AE10-439E-9301-CA8C4AC3ED5B}" uniqueName="2" name="Column2" queryTableFieldId="2" headerRowDxfId="79" dataDxfId="78"/>
    <tableColumn id="3" xr3:uid="{7727E7C6-3E3E-444D-B4FE-4EBC8EF6E82F}" uniqueName="3" name="Column3" queryTableFieldId="3" headerRowDxfId="77" dataDxfId="76"/>
    <tableColumn id="4" xr3:uid="{F89A6C9A-873E-4B46-83D9-4B4619730D72}" uniqueName="4" name="Column4" queryTableFieldId="4" headerRowDxfId="75" dataDxfId="74"/>
  </tableColumns>
  <tableStyleInfo name="TableStyleMedium7"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95579F-33C7-4FF3-BA47-7480696423EC}" name="ORC___001___PISO_DEMOLIR" displayName="ORC___001___PISO_DEMOLIR" ref="B68:C72" tableType="queryTable" headerRowCount="0" totalsRowShown="0" headerRowDxfId="73" dataDxfId="72">
  <tableColumns count="2">
    <tableColumn id="1" xr3:uid="{0A6B6856-F0D8-459C-980C-58B9C15A3BE2}" uniqueName="1" name="Column1" queryTableFieldId="1" headerRowDxfId="71" dataDxfId="70"/>
    <tableColumn id="2" xr3:uid="{84336307-3EEB-4CD3-A706-2AA49F976243}" uniqueName="2" name="Column2" queryTableFieldId="2" headerRowDxfId="69" dataDxfId="68"/>
  </tableColumns>
  <tableStyleInfo name="TableStyleMedium7"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DD3B4A6-EE0F-483E-AFC1-C2CA858A9C38}" name="ORC___001___DEMOLIR_PISO_CERAMICO" displayName="ORC___001___DEMOLIR_PISO_CERAMICO" ref="B77:C88" tableType="queryTable" headerRowCount="0" totalsRowShown="0" headerRowDxfId="67" dataDxfId="66">
  <tableColumns count="2">
    <tableColumn id="1" xr3:uid="{034BAB08-BA47-4EEE-8A28-C1B2DFEC5259}" uniqueName="1" name="Column1" queryTableFieldId="1" headerRowDxfId="65" dataDxfId="64"/>
    <tableColumn id="2" xr3:uid="{C7157C35-3686-40DE-9A6A-1B2537D1D013}" uniqueName="2" name="Column2" queryTableFieldId="2" headerRowDxfId="63" dataDxfId="62"/>
  </tableColumns>
  <tableStyleInfo name="TableStyleMedium7"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47EFC63-5527-4AA3-9D56-7E46880B937D}" name="ARQ___JANELAS___REMOÇÃO" displayName="ARQ___JANELAS___REMOÇÃO" ref="B92:H100" tableType="queryTable" headerRowCount="0" totalsRowShown="0" headerRowDxfId="61" dataDxfId="60">
  <tableColumns count="7">
    <tableColumn id="1" xr3:uid="{3E809C52-7F2D-4A52-BCA7-5BCC7C69B473}" uniqueName="1" name="Column1" queryTableFieldId="1" headerRowDxfId="59" dataDxfId="58"/>
    <tableColumn id="2" xr3:uid="{33D70C3E-398E-497D-8918-53463C6161FE}" uniqueName="2" name="Column2" queryTableFieldId="2" headerRowDxfId="57" dataDxfId="56"/>
    <tableColumn id="3" xr3:uid="{E12ADD91-08B0-4556-A23A-2B8CDA681214}" uniqueName="3" name="Column3" queryTableFieldId="3" headerRowDxfId="55" dataDxfId="54"/>
    <tableColumn id="4" xr3:uid="{5F1ADA6E-BDE5-4E47-ABD5-0239CC698D60}" uniqueName="4" name="Column4" queryTableFieldId="4" headerRowDxfId="53" dataDxfId="52"/>
    <tableColumn id="5" xr3:uid="{EB659400-BC72-453F-B87D-E5642A2D8F57}" uniqueName="5" name="Column5" queryTableFieldId="5" headerRowDxfId="51" dataDxfId="50"/>
    <tableColumn id="6" xr3:uid="{11A37D68-B626-486C-B225-ED59B77E8A8C}" uniqueName="6" name="Column6" queryTableFieldId="6" headerRowDxfId="49" dataDxfId="48"/>
    <tableColumn id="7" xr3:uid="{0D5141B7-C9EF-460F-BB00-50FADCFC3450}" uniqueName="7" name="Column7" queryTableFieldId="7" headerRowDxfId="47" dataDxfId="46"/>
  </tableColumns>
  <tableStyleInfo name="TableStyleMedium7" showFirstColumn="0" showLastColumn="0" showRowStripes="0"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4" tint="0.79998168889431442"/>
  </sheetPr>
  <dimension ref="A1:H32"/>
  <sheetViews>
    <sheetView workbookViewId="0"/>
  </sheetViews>
  <sheetFormatPr defaultColWidth="0" defaultRowHeight="12.75" customHeight="1" zeroHeight="1" x14ac:dyDescent="0.2"/>
  <cols>
    <col min="1" max="2" width="9.140625" style="34" customWidth="1"/>
    <col min="3" max="3" width="55.7109375" style="34" customWidth="1"/>
    <col min="4" max="4" width="54.7109375" style="34" customWidth="1"/>
    <col min="5" max="8" width="9.140625" style="34" hidden="1" customWidth="1"/>
    <col min="9" max="9" width="0" style="34" hidden="1" customWidth="1"/>
    <col min="10" max="16384" width="0" style="34" hidden="1"/>
  </cols>
  <sheetData>
    <row r="1" spans="1:4" ht="12.75" customHeight="1" x14ac:dyDescent="0.2">
      <c r="A1" s="38"/>
      <c r="B1" s="38"/>
      <c r="C1" s="38"/>
      <c r="D1" s="38"/>
    </row>
    <row r="2" spans="1:4" x14ac:dyDescent="0.2">
      <c r="A2" s="38"/>
      <c r="B2" s="38"/>
      <c r="C2" s="38"/>
      <c r="D2" s="38"/>
    </row>
    <row r="3" spans="1:4" x14ac:dyDescent="0.2">
      <c r="A3" s="38"/>
      <c r="B3" s="38"/>
      <c r="C3" s="38"/>
      <c r="D3" s="38"/>
    </row>
    <row r="4" spans="1:4" x14ac:dyDescent="0.2">
      <c r="A4" s="38"/>
      <c r="B4" s="38"/>
      <c r="C4" s="38"/>
      <c r="D4" s="38"/>
    </row>
    <row r="5" spans="1:4" x14ac:dyDescent="0.2">
      <c r="A5" s="38"/>
      <c r="B5" s="38"/>
      <c r="C5" s="38"/>
      <c r="D5" s="38"/>
    </row>
    <row r="6" spans="1:4" ht="13.5" thickBot="1" x14ac:dyDescent="0.25">
      <c r="A6" s="38"/>
      <c r="B6" s="38"/>
      <c r="C6" s="38"/>
      <c r="D6" s="38"/>
    </row>
    <row r="7" spans="1:4" ht="16.5" thickBot="1" x14ac:dyDescent="0.25">
      <c r="A7" s="38"/>
      <c r="B7" s="38"/>
      <c r="C7" s="549" t="s">
        <v>70</v>
      </c>
      <c r="D7" s="550"/>
    </row>
    <row r="8" spans="1:4" x14ac:dyDescent="0.2">
      <c r="A8" s="38"/>
      <c r="B8" s="38"/>
      <c r="C8" s="42" t="s">
        <v>71</v>
      </c>
      <c r="D8" s="43" t="s">
        <v>373</v>
      </c>
    </row>
    <row r="9" spans="1:4" ht="24" x14ac:dyDescent="0.2">
      <c r="A9" s="38"/>
      <c r="B9" s="38"/>
      <c r="C9" s="44" t="s">
        <v>65</v>
      </c>
      <c r="D9" s="186" t="s">
        <v>1100</v>
      </c>
    </row>
    <row r="10" spans="1:4" ht="12.75" customHeight="1" thickBot="1" x14ac:dyDescent="0.25">
      <c r="A10" s="38"/>
      <c r="B10" s="38"/>
      <c r="C10" s="46" t="s">
        <v>99</v>
      </c>
      <c r="D10" s="47" t="s">
        <v>384</v>
      </c>
    </row>
    <row r="11" spans="1:4" ht="14.25" thickBot="1" x14ac:dyDescent="0.25">
      <c r="A11" s="38"/>
      <c r="B11" s="38"/>
      <c r="C11" s="187"/>
      <c r="D11" s="188"/>
    </row>
    <row r="12" spans="1:4" ht="14.25" thickBot="1" x14ac:dyDescent="0.25">
      <c r="A12" s="38"/>
      <c r="B12" s="38"/>
      <c r="C12" s="551" t="s">
        <v>73</v>
      </c>
      <c r="D12" s="552"/>
    </row>
    <row r="13" spans="1:4" x14ac:dyDescent="0.2">
      <c r="A13" s="38"/>
      <c r="B13" s="38"/>
      <c r="C13" s="42" t="s">
        <v>74</v>
      </c>
      <c r="D13" s="43" t="s">
        <v>1099</v>
      </c>
    </row>
    <row r="14" spans="1:4" x14ac:dyDescent="0.2">
      <c r="A14" s="38"/>
      <c r="B14" s="38"/>
      <c r="C14" s="44" t="s">
        <v>75</v>
      </c>
      <c r="D14" s="55" t="s">
        <v>710</v>
      </c>
    </row>
    <row r="15" spans="1:4" x14ac:dyDescent="0.2">
      <c r="A15" s="38"/>
      <c r="B15" s="38"/>
      <c r="C15" s="44" t="s">
        <v>76</v>
      </c>
      <c r="D15" s="45" t="s">
        <v>77</v>
      </c>
    </row>
    <row r="16" spans="1:4" x14ac:dyDescent="0.2">
      <c r="A16" s="38"/>
      <c r="B16" s="38"/>
      <c r="C16" s="48" t="s">
        <v>362</v>
      </c>
      <c r="D16" s="45" t="s">
        <v>704</v>
      </c>
    </row>
    <row r="17" spans="1:4" x14ac:dyDescent="0.2">
      <c r="A17" s="38"/>
      <c r="B17" s="38"/>
      <c r="C17" s="48" t="s">
        <v>108</v>
      </c>
      <c r="D17" s="45" t="s">
        <v>704</v>
      </c>
    </row>
    <row r="18" spans="1:4" ht="13.5" thickBot="1" x14ac:dyDescent="0.25">
      <c r="A18" s="38"/>
      <c r="B18" s="38"/>
      <c r="C18" s="46" t="s">
        <v>107</v>
      </c>
      <c r="D18" s="45" t="s">
        <v>704</v>
      </c>
    </row>
    <row r="19" spans="1:4" ht="14.25" thickBot="1" x14ac:dyDescent="0.25">
      <c r="A19" s="38"/>
      <c r="B19" s="38"/>
      <c r="C19" s="187"/>
      <c r="D19" s="189"/>
    </row>
    <row r="20" spans="1:4" ht="14.25" thickBot="1" x14ac:dyDescent="0.25">
      <c r="A20" s="38"/>
      <c r="B20" s="38"/>
      <c r="C20" s="551" t="s">
        <v>78</v>
      </c>
      <c r="D20" s="552"/>
    </row>
    <row r="21" spans="1:4" x14ac:dyDescent="0.2">
      <c r="A21" s="38"/>
      <c r="B21" s="38"/>
      <c r="C21" s="49" t="s">
        <v>79</v>
      </c>
      <c r="D21" s="50" t="s">
        <v>1101</v>
      </c>
    </row>
    <row r="22" spans="1:4" x14ac:dyDescent="0.2">
      <c r="A22" s="38"/>
      <c r="B22" s="38"/>
      <c r="C22" s="44" t="s">
        <v>80</v>
      </c>
      <c r="D22" s="51" t="s">
        <v>81</v>
      </c>
    </row>
    <row r="23" spans="1:4" x14ac:dyDescent="0.2">
      <c r="A23" s="38"/>
      <c r="B23" s="38"/>
      <c r="C23" s="44" t="s">
        <v>69</v>
      </c>
      <c r="D23" s="45" t="s">
        <v>1102</v>
      </c>
    </row>
    <row r="24" spans="1:4" ht="13.5" thickBot="1" x14ac:dyDescent="0.25">
      <c r="A24" s="38"/>
      <c r="B24" s="38"/>
      <c r="C24" s="46" t="s">
        <v>82</v>
      </c>
      <c r="D24" s="52">
        <f ca="1">TODAY()</f>
        <v>45265</v>
      </c>
    </row>
    <row r="25" spans="1:4" ht="14.25" thickBot="1" x14ac:dyDescent="0.25">
      <c r="A25" s="38"/>
      <c r="B25" s="38"/>
      <c r="C25" s="187"/>
      <c r="D25" s="190"/>
    </row>
    <row r="26" spans="1:4" ht="14.25" thickBot="1" x14ac:dyDescent="0.25">
      <c r="A26" s="38"/>
      <c r="B26" s="38"/>
      <c r="C26" s="551" t="s">
        <v>83</v>
      </c>
      <c r="D26" s="552"/>
    </row>
    <row r="27" spans="1:4" x14ac:dyDescent="0.2">
      <c r="A27" s="38"/>
      <c r="B27" s="38"/>
      <c r="C27" s="49" t="s">
        <v>79</v>
      </c>
      <c r="D27" s="50" t="str">
        <f>VLOOKUP(D8,REFERENCIA!A3:B17,2,FALSE)</f>
        <v>JOÃO ALFREDO DANIEZE</v>
      </c>
    </row>
    <row r="28" spans="1:4" ht="13.5" thickBot="1" x14ac:dyDescent="0.25">
      <c r="A28" s="38"/>
      <c r="B28" s="38"/>
      <c r="C28" s="46" t="s">
        <v>84</v>
      </c>
      <c r="D28" s="53" t="s">
        <v>85</v>
      </c>
    </row>
    <row r="29" spans="1:4" ht="15.75" hidden="1" x14ac:dyDescent="0.2">
      <c r="C29" s="35"/>
      <c r="D29" s="36"/>
    </row>
    <row r="30" spans="1:4" ht="15.75" hidden="1" x14ac:dyDescent="0.2">
      <c r="C30" s="35"/>
      <c r="D30" s="36"/>
    </row>
    <row r="32" spans="1:4" hidden="1" x14ac:dyDescent="0.2">
      <c r="D32" s="37"/>
    </row>
  </sheetData>
  <sheetProtection selectLockedCells="1"/>
  <dataConsolidate/>
  <mergeCells count="4">
    <mergeCell ref="C7:D7"/>
    <mergeCell ref="C12:D12"/>
    <mergeCell ref="C20:D20"/>
    <mergeCell ref="C26:D26"/>
  </mergeCells>
  <dataValidations count="1">
    <dataValidation type="decimal" allowBlank="1" showErrorMessage="1" error="Digite um valor em percentual._x000a__x000a_Ou seja um valor de 0% (zero) até 100% (cem). " sqref="D11" xr:uid="{00000000-0002-0000-0200-000000000000}">
      <formula1>0</formula1>
      <formula2>1</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REFERENCIA!$A$3:$A$17</xm:f>
          </x14:formula1>
          <xm:sqref>D8</xm:sqref>
        </x14:dataValidation>
        <x14:dataValidation type="list" allowBlank="1" showInputMessage="1" showErrorMessage="1" xr:uid="{00000000-0002-0000-0200-000002000000}">
          <x14:formula1>
            <xm:f>REFERENCIA!$A$27:$A$52</xm:f>
          </x14:formula1>
          <xm:sqref>D10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XFD184"/>
  <sheetViews>
    <sheetView workbookViewId="0"/>
  </sheetViews>
  <sheetFormatPr defaultColWidth="9.140625" defaultRowHeight="19.5" x14ac:dyDescent="0.25"/>
  <cols>
    <col min="1" max="1" width="9.140625" style="219"/>
    <col min="2" max="2" width="53.42578125" style="219" bestFit="1" customWidth="1"/>
    <col min="3" max="3" width="15.85546875" style="219" bestFit="1" customWidth="1"/>
    <col min="4" max="4" width="12.28515625" style="219" bestFit="1" customWidth="1"/>
    <col min="5" max="6" width="20" style="219" bestFit="1" customWidth="1"/>
    <col min="7" max="7" width="17.7109375" style="219" bestFit="1" customWidth="1"/>
    <col min="8" max="8" width="12.28515625" style="219" bestFit="1" customWidth="1"/>
    <col min="9" max="9" width="6.5703125" style="219" bestFit="1" customWidth="1"/>
    <col min="10" max="11" width="9.140625" style="219"/>
    <col min="12" max="12" width="44.42578125" style="219" bestFit="1" customWidth="1"/>
    <col min="13" max="13" width="19.28515625" style="219" bestFit="1" customWidth="1"/>
    <col min="14" max="14" width="44.42578125" style="219" bestFit="1" customWidth="1"/>
    <col min="15" max="15" width="53.42578125" style="219" bestFit="1" customWidth="1"/>
    <col min="16" max="16" width="6.85546875" style="219" bestFit="1" customWidth="1"/>
    <col min="17" max="17" width="13.140625" style="219" bestFit="1" customWidth="1"/>
    <col min="18" max="18" width="17.140625" style="219" bestFit="1" customWidth="1"/>
    <col min="19" max="19" width="33.42578125" style="219" bestFit="1" customWidth="1"/>
    <col min="20" max="20" width="11.7109375" style="219" bestFit="1" customWidth="1"/>
    <col min="21" max="21" width="7" style="219" bestFit="1" customWidth="1"/>
    <col min="22" max="22" width="15.28515625" style="219" customWidth="1"/>
    <col min="23" max="23" width="33.42578125" style="219" bestFit="1" customWidth="1"/>
    <col min="24" max="24" width="11.7109375" style="219" bestFit="1" customWidth="1"/>
    <col min="25" max="25" width="10.42578125" style="219" bestFit="1" customWidth="1"/>
    <col min="26" max="26" width="8.42578125" style="219" bestFit="1" customWidth="1"/>
    <col min="27" max="27" width="16.7109375" style="219" bestFit="1" customWidth="1"/>
    <col min="28" max="28" width="27.42578125" style="219" bestFit="1" customWidth="1"/>
    <col min="29" max="29" width="81.140625" style="219" bestFit="1" customWidth="1"/>
    <col min="30" max="30" width="6" style="219" bestFit="1" customWidth="1"/>
    <col min="31" max="31" width="23.28515625" style="219" bestFit="1" customWidth="1"/>
    <col min="32" max="32" width="22.85546875" style="219" bestFit="1" customWidth="1"/>
    <col min="33" max="33" width="81.140625" style="219" bestFit="1" customWidth="1"/>
    <col min="34" max="34" width="6.140625" style="219" bestFit="1" customWidth="1"/>
    <col min="35" max="35" width="9.140625" style="219"/>
    <col min="36" max="36" width="38" style="219" bestFit="1" customWidth="1"/>
    <col min="37" max="37" width="40.85546875" style="219" bestFit="1" customWidth="1"/>
    <col min="38" max="38" width="7.85546875" style="219" bestFit="1" customWidth="1"/>
    <col min="39" max="39" width="53.140625" style="219" bestFit="1" customWidth="1"/>
    <col min="40" max="40" width="14.42578125" style="219" bestFit="1" customWidth="1"/>
    <col min="41" max="41" width="10.28515625" style="219" bestFit="1" customWidth="1"/>
    <col min="42" max="42" width="17.85546875" style="219" bestFit="1" customWidth="1"/>
    <col min="43" max="43" width="24" style="219" bestFit="1" customWidth="1"/>
    <col min="44" max="44" width="15" style="219" bestFit="1" customWidth="1"/>
    <col min="45" max="16384" width="9.140625" style="219"/>
  </cols>
  <sheetData>
    <row r="2" spans="2:7 16384:16384" x14ac:dyDescent="0.25">
      <c r="B2" s="900" t="s">
        <v>280</v>
      </c>
      <c r="C2" s="901"/>
      <c r="D2" s="901"/>
      <c r="E2" s="901"/>
      <c r="F2" s="901"/>
      <c r="G2" s="902"/>
    </row>
    <row r="3" spans="2:7 16384:16384" x14ac:dyDescent="0.25">
      <c r="B3" s="903"/>
      <c r="C3" s="904"/>
      <c r="D3" s="904"/>
      <c r="E3" s="904"/>
      <c r="F3" s="904"/>
      <c r="G3" s="905"/>
    </row>
    <row r="4" spans="2:7 16384:16384" x14ac:dyDescent="0.25">
      <c r="B4" s="903"/>
      <c r="C4" s="904"/>
      <c r="D4" s="904"/>
      <c r="E4" s="904"/>
      <c r="F4" s="904"/>
      <c r="G4" s="905"/>
    </row>
    <row r="5" spans="2:7 16384:16384" x14ac:dyDescent="0.25">
      <c r="B5" s="903"/>
      <c r="C5" s="904"/>
      <c r="D5" s="904"/>
      <c r="E5" s="904"/>
      <c r="F5" s="904"/>
      <c r="G5" s="905"/>
    </row>
    <row r="6" spans="2:7 16384:16384" x14ac:dyDescent="0.25">
      <c r="B6" s="906"/>
      <c r="C6" s="907"/>
      <c r="D6" s="907"/>
      <c r="E6" s="907"/>
      <c r="F6" s="907"/>
      <c r="G6" s="908"/>
    </row>
    <row r="8" spans="2:7 16384:16384" x14ac:dyDescent="0.25">
      <c r="B8" s="198"/>
      <c r="C8" s="198"/>
      <c r="D8" s="198"/>
    </row>
    <row r="12" spans="2:7 16384:16384" x14ac:dyDescent="0.25">
      <c r="B12"/>
      <c r="C12"/>
      <c r="D12"/>
      <c r="E12"/>
      <c r="F12"/>
      <c r="G12"/>
    </row>
    <row r="13" spans="2:7 16384:16384" x14ac:dyDescent="0.25">
      <c r="B13" s="302" t="s">
        <v>666</v>
      </c>
      <c r="C13" s="302" t="s">
        <v>726</v>
      </c>
      <c r="D13" s="302" t="s">
        <v>726</v>
      </c>
      <c r="E13" s="302" t="s">
        <v>726</v>
      </c>
      <c r="F13" s="302" t="s">
        <v>726</v>
      </c>
      <c r="G13" s="302" t="s">
        <v>726</v>
      </c>
    </row>
    <row r="14" spans="2:7 16384:16384" x14ac:dyDescent="0.25">
      <c r="B14" s="302" t="s">
        <v>117</v>
      </c>
      <c r="C14" s="302" t="s">
        <v>250</v>
      </c>
      <c r="D14" s="302" t="s">
        <v>265</v>
      </c>
      <c r="E14" s="302" t="s">
        <v>193</v>
      </c>
      <c r="F14" s="302" t="s">
        <v>220</v>
      </c>
      <c r="G14" s="302" t="s">
        <v>241</v>
      </c>
      <c r="XFD14" s="219">
        <f t="shared" ref="XFD14:XFD35" si="0">SUM(B14:XFC14)</f>
        <v>0</v>
      </c>
    </row>
    <row r="15" spans="2:7 16384:16384" x14ac:dyDescent="0.25">
      <c r="B15" s="302" t="s">
        <v>728</v>
      </c>
      <c r="C15" s="302" t="s">
        <v>727</v>
      </c>
      <c r="D15" s="302" t="s">
        <v>728</v>
      </c>
      <c r="E15" s="302" t="s">
        <v>920</v>
      </c>
      <c r="F15" s="302">
        <v>7.65</v>
      </c>
      <c r="G15" s="302">
        <v>11.3</v>
      </c>
      <c r="XFD15" s="219">
        <f t="shared" si="0"/>
        <v>18.950000000000003</v>
      </c>
    </row>
    <row r="16" spans="2:7 16384:16384" x14ac:dyDescent="0.25">
      <c r="B16" s="302" t="s">
        <v>728</v>
      </c>
      <c r="C16" s="302" t="s">
        <v>727</v>
      </c>
      <c r="D16" s="302" t="s">
        <v>728</v>
      </c>
      <c r="E16" s="302" t="s">
        <v>921</v>
      </c>
      <c r="F16" s="302">
        <v>3.25</v>
      </c>
      <c r="G16" s="302">
        <v>7.7</v>
      </c>
      <c r="XFD16" s="219">
        <f t="shared" si="0"/>
        <v>10.95</v>
      </c>
    </row>
    <row r="17" spans="2:7 16384:16384" x14ac:dyDescent="0.25">
      <c r="B17" s="302" t="s">
        <v>728</v>
      </c>
      <c r="C17" s="302" t="s">
        <v>727</v>
      </c>
      <c r="D17" s="302" t="s">
        <v>728</v>
      </c>
      <c r="E17" s="302" t="s">
        <v>749</v>
      </c>
      <c r="F17" s="302">
        <v>7.57</v>
      </c>
      <c r="G17" s="302">
        <v>11.8</v>
      </c>
      <c r="XFD17" s="219">
        <f t="shared" si="0"/>
        <v>19.37</v>
      </c>
    </row>
    <row r="18" spans="2:7 16384:16384" x14ac:dyDescent="0.25">
      <c r="B18" s="302" t="s">
        <v>728</v>
      </c>
      <c r="C18" s="302" t="s">
        <v>727</v>
      </c>
      <c r="D18" s="302" t="s">
        <v>728</v>
      </c>
      <c r="E18" s="302" t="s">
        <v>922</v>
      </c>
      <c r="F18" s="302">
        <v>7.13</v>
      </c>
      <c r="G18" s="302">
        <v>14.7</v>
      </c>
      <c r="XFD18" s="219">
        <f t="shared" si="0"/>
        <v>21.83</v>
      </c>
    </row>
    <row r="19" spans="2:7 16384:16384" x14ac:dyDescent="0.25">
      <c r="B19" s="302" t="s">
        <v>728</v>
      </c>
      <c r="C19" s="302" t="s">
        <v>727</v>
      </c>
      <c r="D19" s="302" t="s">
        <v>728</v>
      </c>
      <c r="E19" s="302" t="s">
        <v>926</v>
      </c>
      <c r="F19" s="302">
        <v>13.42</v>
      </c>
      <c r="G19" s="302">
        <v>14.9</v>
      </c>
      <c r="XFD19" s="219">
        <f t="shared" si="0"/>
        <v>28.32</v>
      </c>
    </row>
    <row r="20" spans="2:7 16384:16384" x14ac:dyDescent="0.25">
      <c r="B20" s="302" t="s">
        <v>728</v>
      </c>
      <c r="C20" s="302" t="s">
        <v>728</v>
      </c>
      <c r="D20" s="302" t="s">
        <v>728</v>
      </c>
      <c r="E20" s="302" t="s">
        <v>918</v>
      </c>
      <c r="F20" s="302">
        <v>7.28</v>
      </c>
      <c r="G20" s="302">
        <v>10.8</v>
      </c>
      <c r="XFD20" s="219">
        <f t="shared" si="0"/>
        <v>18.080000000000002</v>
      </c>
    </row>
    <row r="21" spans="2:7 16384:16384" x14ac:dyDescent="0.25">
      <c r="B21" s="302" t="s">
        <v>728</v>
      </c>
      <c r="C21" s="302" t="s">
        <v>727</v>
      </c>
      <c r="D21" s="302" t="s">
        <v>728</v>
      </c>
      <c r="E21" s="302" t="s">
        <v>919</v>
      </c>
      <c r="F21" s="302">
        <v>2.81</v>
      </c>
      <c r="G21" s="302">
        <v>7</v>
      </c>
      <c r="XFD21" s="219">
        <f t="shared" si="0"/>
        <v>9.81</v>
      </c>
    </row>
    <row r="22" spans="2:7 16384:16384" x14ac:dyDescent="0.25">
      <c r="B22" s="302" t="s">
        <v>728</v>
      </c>
      <c r="C22" s="302" t="s">
        <v>727</v>
      </c>
      <c r="D22" s="302" t="s">
        <v>728</v>
      </c>
      <c r="E22" s="302" t="s">
        <v>947</v>
      </c>
      <c r="F22" s="302">
        <v>2.31</v>
      </c>
      <c r="G22" s="302">
        <v>6.2</v>
      </c>
      <c r="XFD22" s="219">
        <f t="shared" si="0"/>
        <v>8.51</v>
      </c>
    </row>
    <row r="23" spans="2:7 16384:16384" x14ac:dyDescent="0.25">
      <c r="B23" s="302" t="s">
        <v>728</v>
      </c>
      <c r="C23" s="302" t="s">
        <v>727</v>
      </c>
      <c r="D23" s="302" t="s">
        <v>728</v>
      </c>
      <c r="E23" s="302" t="s">
        <v>923</v>
      </c>
      <c r="F23" s="302">
        <v>9.44</v>
      </c>
      <c r="G23" s="302">
        <v>12.3</v>
      </c>
      <c r="XFD23" s="219">
        <f t="shared" si="0"/>
        <v>21.740000000000002</v>
      </c>
    </row>
    <row r="24" spans="2:7 16384:16384" x14ac:dyDescent="0.25">
      <c r="B24" s="302" t="s">
        <v>728</v>
      </c>
      <c r="C24" s="302" t="s">
        <v>727</v>
      </c>
      <c r="D24" s="302" t="s">
        <v>728</v>
      </c>
      <c r="E24" s="302" t="s">
        <v>924</v>
      </c>
      <c r="F24" s="302">
        <v>25.3</v>
      </c>
      <c r="G24" s="302">
        <v>20.190000000000001</v>
      </c>
      <c r="XFD24" s="219">
        <f t="shared" si="0"/>
        <v>45.49</v>
      </c>
    </row>
    <row r="25" spans="2:7 16384:16384" x14ac:dyDescent="0.25">
      <c r="B25" s="302" t="s">
        <v>728</v>
      </c>
      <c r="C25" s="302" t="s">
        <v>727</v>
      </c>
      <c r="D25" s="302" t="s">
        <v>728</v>
      </c>
      <c r="E25" s="302" t="s">
        <v>925</v>
      </c>
      <c r="F25" s="302">
        <v>9.66</v>
      </c>
      <c r="G25" s="302">
        <v>13.39</v>
      </c>
      <c r="XFD25" s="219">
        <f t="shared" si="0"/>
        <v>23.05</v>
      </c>
    </row>
    <row r="26" spans="2:7 16384:16384" x14ac:dyDescent="0.25">
      <c r="B26" s="302" t="s">
        <v>728</v>
      </c>
      <c r="C26" s="302" t="s">
        <v>727</v>
      </c>
      <c r="D26" s="302" t="s">
        <v>728</v>
      </c>
      <c r="E26" s="302" t="s">
        <v>948</v>
      </c>
      <c r="F26" s="302">
        <v>60.45</v>
      </c>
      <c r="G26" s="302">
        <v>31.1</v>
      </c>
      <c r="XFD26" s="219">
        <f t="shared" si="0"/>
        <v>91.550000000000011</v>
      </c>
    </row>
    <row r="27" spans="2:7 16384:16384" x14ac:dyDescent="0.25">
      <c r="B27" s="302" t="s">
        <v>728</v>
      </c>
      <c r="C27" s="302" t="s">
        <v>728</v>
      </c>
      <c r="D27" s="302" t="s">
        <v>728</v>
      </c>
      <c r="E27" s="302" t="s">
        <v>631</v>
      </c>
      <c r="F27" s="302">
        <v>3.3</v>
      </c>
      <c r="G27" s="302">
        <v>7.3</v>
      </c>
      <c r="XFD27" s="219">
        <f t="shared" si="0"/>
        <v>10.6</v>
      </c>
    </row>
    <row r="28" spans="2:7 16384:16384" x14ac:dyDescent="0.25">
      <c r="B28" s="302" t="s">
        <v>728</v>
      </c>
      <c r="C28" s="302" t="s">
        <v>728</v>
      </c>
      <c r="D28" s="302" t="s">
        <v>728</v>
      </c>
      <c r="E28" s="302" t="s">
        <v>949</v>
      </c>
      <c r="F28" s="302">
        <v>3.3</v>
      </c>
      <c r="G28" s="302">
        <v>7.3</v>
      </c>
      <c r="XFD28" s="219">
        <f t="shared" si="0"/>
        <v>10.6</v>
      </c>
    </row>
    <row r="29" spans="2:7 16384:16384" x14ac:dyDescent="0.25">
      <c r="XFD29" s="219">
        <f t="shared" si="0"/>
        <v>0</v>
      </c>
    </row>
    <row r="30" spans="2:7 16384:16384" x14ac:dyDescent="0.25">
      <c r="XFD30" s="219">
        <f t="shared" si="0"/>
        <v>0</v>
      </c>
    </row>
    <row r="31" spans="2:7 16384:16384" x14ac:dyDescent="0.25">
      <c r="XFD31" s="219">
        <f t="shared" si="0"/>
        <v>0</v>
      </c>
    </row>
    <row r="32" spans="2:7 16384:16384" x14ac:dyDescent="0.25">
      <c r="XFD32" s="219">
        <f t="shared" si="0"/>
        <v>0</v>
      </c>
    </row>
    <row r="33" spans="2:8 16384:16384" x14ac:dyDescent="0.25">
      <c r="XFD33" s="219">
        <f t="shared" si="0"/>
        <v>0</v>
      </c>
    </row>
    <row r="34" spans="2:8 16384:16384" x14ac:dyDescent="0.25">
      <c r="XFD34" s="219">
        <f t="shared" si="0"/>
        <v>0</v>
      </c>
    </row>
    <row r="35" spans="2:8 16384:16384" x14ac:dyDescent="0.25">
      <c r="XFD35" s="219">
        <f t="shared" si="0"/>
        <v>0</v>
      </c>
    </row>
    <row r="36" spans="2:8 16384:16384" x14ac:dyDescent="0.25">
      <c r="XFD36" s="219">
        <f>SUM(B36:XFC36)</f>
        <v>0</v>
      </c>
    </row>
    <row r="37" spans="2:8 16384:16384" x14ac:dyDescent="0.25">
      <c r="B37"/>
      <c r="C37"/>
      <c r="D37"/>
      <c r="E37"/>
      <c r="F37"/>
      <c r="G37"/>
    </row>
    <row r="38" spans="2:8 16384:16384" x14ac:dyDescent="0.25">
      <c r="B38" s="302" t="s">
        <v>670</v>
      </c>
      <c r="C38" s="302" t="s">
        <v>726</v>
      </c>
      <c r="D38" s="302" t="s">
        <v>726</v>
      </c>
      <c r="E38" s="302" t="s">
        <v>726</v>
      </c>
      <c r="F38" s="302" t="s">
        <v>726</v>
      </c>
      <c r="G38" s="302" t="s">
        <v>726</v>
      </c>
    </row>
    <row r="39" spans="2:8 16384:16384" x14ac:dyDescent="0.25">
      <c r="B39" s="302" t="s">
        <v>243</v>
      </c>
      <c r="C39" s="302" t="s">
        <v>218</v>
      </c>
      <c r="D39" s="302" t="s">
        <v>219</v>
      </c>
      <c r="E39" s="302" t="s">
        <v>220</v>
      </c>
      <c r="F39" s="302" t="s">
        <v>244</v>
      </c>
      <c r="G39" s="302" t="s">
        <v>48</v>
      </c>
    </row>
    <row r="40" spans="2:8 16384:16384" s="370" customFormat="1" x14ac:dyDescent="0.25">
      <c r="B40" s="370" t="s">
        <v>268</v>
      </c>
      <c r="C40" s="370">
        <v>2</v>
      </c>
      <c r="D40" s="370">
        <v>2.1</v>
      </c>
      <c r="E40" s="370">
        <v>4.2</v>
      </c>
      <c r="F40" s="370">
        <v>1</v>
      </c>
      <c r="G40" s="370" t="s">
        <v>968</v>
      </c>
    </row>
    <row r="41" spans="2:8 16384:16384" x14ac:dyDescent="0.25">
      <c r="B41" s="302" t="s">
        <v>269</v>
      </c>
      <c r="C41" s="302">
        <v>1.05</v>
      </c>
      <c r="D41" s="302">
        <v>2.1</v>
      </c>
      <c r="E41" s="302">
        <v>2.21</v>
      </c>
      <c r="F41" s="302">
        <v>1</v>
      </c>
      <c r="G41" s="302" t="s">
        <v>970</v>
      </c>
      <c r="H41" s="302"/>
    </row>
    <row r="42" spans="2:8 16384:16384" s="370" customFormat="1" x14ac:dyDescent="0.25">
      <c r="B42" s="370" t="s">
        <v>270</v>
      </c>
      <c r="C42" s="370">
        <v>0.9</v>
      </c>
      <c r="D42" s="370">
        <v>2.1</v>
      </c>
      <c r="E42" s="370">
        <v>7.56</v>
      </c>
      <c r="F42" s="370">
        <v>4</v>
      </c>
      <c r="G42" s="370" t="s">
        <v>972</v>
      </c>
    </row>
    <row r="43" spans="2:8 16384:16384" s="370" customFormat="1" x14ac:dyDescent="0.25">
      <c r="B43" s="370" t="s">
        <v>271</v>
      </c>
      <c r="C43" s="370">
        <v>0.9</v>
      </c>
      <c r="D43" s="370">
        <v>2.1</v>
      </c>
      <c r="E43" s="370">
        <v>3.78</v>
      </c>
      <c r="F43" s="370">
        <v>2</v>
      </c>
      <c r="G43" s="370" t="s">
        <v>973</v>
      </c>
    </row>
    <row r="44" spans="2:8 16384:16384" s="370" customFormat="1" x14ac:dyDescent="0.25">
      <c r="B44" s="370" t="s">
        <v>272</v>
      </c>
      <c r="C44" s="370">
        <v>0.8</v>
      </c>
      <c r="D44" s="370">
        <v>2.1</v>
      </c>
      <c r="E44" s="370">
        <v>3.36</v>
      </c>
      <c r="F44" s="370">
        <v>2</v>
      </c>
      <c r="G44" s="370" t="s">
        <v>1074</v>
      </c>
    </row>
    <row r="45" spans="2:8 16384:16384" s="370" customFormat="1" x14ac:dyDescent="0.25">
      <c r="B45" s="370" t="s">
        <v>274</v>
      </c>
      <c r="C45" s="370">
        <v>0.8</v>
      </c>
      <c r="D45" s="370">
        <v>2.1</v>
      </c>
      <c r="E45" s="370">
        <v>8.4</v>
      </c>
      <c r="F45" s="370">
        <v>5</v>
      </c>
      <c r="G45" s="370" t="s">
        <v>972</v>
      </c>
    </row>
    <row r="46" spans="2:8 16384:16384" s="370" customFormat="1" x14ac:dyDescent="0.25">
      <c r="B46" s="370" t="s">
        <v>282</v>
      </c>
      <c r="C46" s="370">
        <v>0.8</v>
      </c>
      <c r="D46" s="370">
        <v>2.1</v>
      </c>
      <c r="E46" s="370">
        <v>1.68</v>
      </c>
      <c r="F46" s="370">
        <v>1</v>
      </c>
      <c r="G46" s="370" t="s">
        <v>975</v>
      </c>
    </row>
    <row r="47" spans="2:8 16384:16384" x14ac:dyDescent="0.25">
      <c r="B47" s="302" t="s">
        <v>629</v>
      </c>
      <c r="C47" s="302">
        <v>0.8</v>
      </c>
      <c r="D47" s="302">
        <v>2.13</v>
      </c>
      <c r="E47" s="302">
        <v>3.41</v>
      </c>
      <c r="F47" s="302">
        <v>2</v>
      </c>
      <c r="G47" s="302" t="s">
        <v>976</v>
      </c>
    </row>
    <row r="55" spans="2:8" x14ac:dyDescent="0.25">
      <c r="B55" s="302"/>
      <c r="C55" s="302"/>
      <c r="D55" s="302"/>
      <c r="E55" s="302"/>
      <c r="F55" s="302"/>
      <c r="G55" s="302"/>
    </row>
    <row r="56" spans="2:8" x14ac:dyDescent="0.25">
      <c r="B56" s="302"/>
      <c r="C56" s="302"/>
      <c r="D56" s="302"/>
      <c r="E56" s="302"/>
      <c r="F56" s="302"/>
      <c r="G56" s="302"/>
    </row>
    <row r="57" spans="2:8" x14ac:dyDescent="0.25">
      <c r="B57" s="302"/>
      <c r="C57" s="302"/>
      <c r="D57" s="302"/>
      <c r="E57" s="302"/>
      <c r="F57" s="302"/>
      <c r="G57" s="302"/>
    </row>
    <row r="58" spans="2:8" x14ac:dyDescent="0.25">
      <c r="B58" s="185"/>
      <c r="C58" s="185"/>
      <c r="D58" s="185"/>
      <c r="E58" s="185"/>
      <c r="F58" s="185"/>
      <c r="G58" s="185"/>
      <c r="H58"/>
    </row>
    <row r="59" spans="2:8" x14ac:dyDescent="0.25">
      <c r="B59" s="302" t="s">
        <v>669</v>
      </c>
      <c r="C59" s="302" t="s">
        <v>726</v>
      </c>
      <c r="D59" s="302" t="s">
        <v>726</v>
      </c>
      <c r="E59" s="302" t="s">
        <v>726</v>
      </c>
      <c r="F59" s="302" t="s">
        <v>726</v>
      </c>
      <c r="G59" s="302" t="s">
        <v>726</v>
      </c>
      <c r="H59" s="219" t="s">
        <v>726</v>
      </c>
    </row>
    <row r="60" spans="2:8" x14ac:dyDescent="0.25">
      <c r="B60" s="302" t="s">
        <v>243</v>
      </c>
      <c r="C60" s="302" t="s">
        <v>218</v>
      </c>
      <c r="D60" s="302" t="s">
        <v>219</v>
      </c>
      <c r="E60" s="302" t="s">
        <v>220</v>
      </c>
      <c r="F60" s="302" t="s">
        <v>244</v>
      </c>
      <c r="G60" s="302" t="s">
        <v>977</v>
      </c>
      <c r="H60" s="219" t="s">
        <v>726</v>
      </c>
    </row>
    <row r="61" spans="2:8" x14ac:dyDescent="0.25">
      <c r="B61" s="302" t="s">
        <v>398</v>
      </c>
      <c r="C61" s="302">
        <v>1.5</v>
      </c>
      <c r="D61" s="302">
        <v>1.1000000000000001</v>
      </c>
      <c r="E61" s="302">
        <v>18.149999999999999</v>
      </c>
      <c r="F61" s="302">
        <v>11</v>
      </c>
      <c r="G61" s="302" t="s">
        <v>978</v>
      </c>
      <c r="H61" s="219" t="s">
        <v>726</v>
      </c>
    </row>
    <row r="62" spans="2:8" x14ac:dyDescent="0.25">
      <c r="B62" s="302" t="s">
        <v>979</v>
      </c>
      <c r="C62" s="302">
        <v>0.8</v>
      </c>
      <c r="D62" s="302">
        <v>0.6</v>
      </c>
      <c r="E62" s="302">
        <v>2.4</v>
      </c>
      <c r="F62" s="302">
        <v>5</v>
      </c>
      <c r="G62" s="302" t="s">
        <v>981</v>
      </c>
      <c r="H62" s="219" t="s">
        <v>726</v>
      </c>
    </row>
    <row r="63" spans="2:8" x14ac:dyDescent="0.25">
      <c r="B63" s="302"/>
      <c r="C63" s="302"/>
      <c r="D63" s="302"/>
      <c r="E63" s="302"/>
      <c r="F63" s="302"/>
      <c r="G63" s="302"/>
    </row>
    <row r="65" spans="2:6" x14ac:dyDescent="0.25">
      <c r="B65" s="302"/>
      <c r="C65" s="302"/>
      <c r="D65" s="302"/>
      <c r="E65" s="302"/>
      <c r="F65" s="302"/>
    </row>
    <row r="66" spans="2:6" x14ac:dyDescent="0.25">
      <c r="B66" s="302"/>
      <c r="C66" s="302"/>
      <c r="D66" s="302"/>
      <c r="E66" s="302"/>
      <c r="F66" s="302"/>
    </row>
    <row r="67" spans="2:6" x14ac:dyDescent="0.25">
      <c r="B67" s="185"/>
      <c r="C67" s="185"/>
      <c r="D67" s="302"/>
      <c r="E67" s="302"/>
      <c r="F67" s="302"/>
    </row>
    <row r="68" spans="2:6" x14ac:dyDescent="0.25">
      <c r="B68" s="302" t="s">
        <v>1001</v>
      </c>
      <c r="C68" s="302" t="s">
        <v>726</v>
      </c>
      <c r="D68" s="302"/>
      <c r="E68" s="302"/>
      <c r="F68" s="302"/>
    </row>
    <row r="69" spans="2:6" x14ac:dyDescent="0.25">
      <c r="B69" s="302" t="s">
        <v>730</v>
      </c>
      <c r="C69" s="302" t="s">
        <v>731</v>
      </c>
      <c r="D69" s="302"/>
      <c r="E69" s="302"/>
      <c r="F69" s="302"/>
    </row>
    <row r="70" spans="2:6" x14ac:dyDescent="0.25">
      <c r="B70" s="302" t="s">
        <v>1002</v>
      </c>
      <c r="C70" s="302">
        <v>92</v>
      </c>
      <c r="D70" s="302"/>
      <c r="E70" s="302"/>
      <c r="F70" s="302"/>
    </row>
    <row r="71" spans="2:6" x14ac:dyDescent="0.25">
      <c r="B71" s="302" t="s">
        <v>1003</v>
      </c>
      <c r="C71" s="302">
        <v>51.26</v>
      </c>
      <c r="D71" s="302"/>
      <c r="E71" s="302"/>
      <c r="F71" s="302"/>
    </row>
    <row r="72" spans="2:6" x14ac:dyDescent="0.25">
      <c r="B72" s="302" t="s">
        <v>1004</v>
      </c>
      <c r="C72" s="302">
        <v>125.01</v>
      </c>
      <c r="D72" s="302"/>
      <c r="E72" s="302"/>
      <c r="F72" s="302"/>
    </row>
    <row r="73" spans="2:6" x14ac:dyDescent="0.25">
      <c r="B73" s="302"/>
      <c r="C73" s="302"/>
      <c r="D73" s="302"/>
      <c r="E73" s="302"/>
      <c r="F73" s="302"/>
    </row>
    <row r="74" spans="2:6" x14ac:dyDescent="0.25">
      <c r="B74" s="302"/>
      <c r="C74" s="302"/>
      <c r="D74" s="302"/>
      <c r="E74" s="302"/>
      <c r="F74" s="302"/>
    </row>
    <row r="75" spans="2:6" x14ac:dyDescent="0.25">
      <c r="B75" s="302"/>
      <c r="C75" s="302"/>
      <c r="D75" s="302"/>
      <c r="E75" s="302"/>
      <c r="F75" s="302"/>
    </row>
    <row r="76" spans="2:6" x14ac:dyDescent="0.25">
      <c r="B76" s="185"/>
      <c r="C76" s="185"/>
      <c r="D76" s="302"/>
      <c r="E76" s="302"/>
      <c r="F76" s="302"/>
    </row>
    <row r="77" spans="2:6" x14ac:dyDescent="0.25">
      <c r="B77" s="302" t="s">
        <v>1005</v>
      </c>
      <c r="C77" s="302" t="s">
        <v>726</v>
      </c>
    </row>
    <row r="78" spans="2:6" x14ac:dyDescent="0.25">
      <c r="B78" s="302" t="s">
        <v>193</v>
      </c>
      <c r="C78" s="302" t="s">
        <v>220</v>
      </c>
    </row>
    <row r="79" spans="2:6" x14ac:dyDescent="0.25">
      <c r="B79" s="302" t="s">
        <v>667</v>
      </c>
      <c r="C79" s="302">
        <v>4.8099999999999996</v>
      </c>
    </row>
    <row r="80" spans="2:6" x14ac:dyDescent="0.25">
      <c r="B80" s="302" t="s">
        <v>918</v>
      </c>
      <c r="C80" s="302">
        <v>10.92</v>
      </c>
    </row>
    <row r="81" spans="2:8" x14ac:dyDescent="0.25">
      <c r="B81" s="302" t="s">
        <v>1006</v>
      </c>
      <c r="C81" s="302">
        <v>2.81</v>
      </c>
    </row>
    <row r="82" spans="2:8" x14ac:dyDescent="0.25">
      <c r="B82" s="302" t="s">
        <v>924</v>
      </c>
      <c r="C82" s="302">
        <v>35.61</v>
      </c>
    </row>
    <row r="83" spans="2:8" x14ac:dyDescent="0.25">
      <c r="B83" s="302" t="s">
        <v>925</v>
      </c>
      <c r="C83" s="302">
        <v>7.65</v>
      </c>
    </row>
    <row r="84" spans="2:8" x14ac:dyDescent="0.25">
      <c r="B84" s="302" t="s">
        <v>1007</v>
      </c>
      <c r="C84" s="302">
        <v>43.01</v>
      </c>
    </row>
    <row r="85" spans="2:8" x14ac:dyDescent="0.25">
      <c r="B85" s="302" t="s">
        <v>1008</v>
      </c>
      <c r="C85" s="302">
        <v>7.13</v>
      </c>
    </row>
    <row r="86" spans="2:8" x14ac:dyDescent="0.25">
      <c r="B86" s="302" t="s">
        <v>1009</v>
      </c>
      <c r="C86" s="302">
        <v>9.66</v>
      </c>
    </row>
    <row r="87" spans="2:8" x14ac:dyDescent="0.25">
      <c r="B87" s="302" t="s">
        <v>1010</v>
      </c>
      <c r="C87" s="302">
        <v>2.31</v>
      </c>
    </row>
    <row r="88" spans="2:8" x14ac:dyDescent="0.25">
      <c r="B88" s="302" t="s">
        <v>222</v>
      </c>
      <c r="C88" s="302">
        <v>123.92</v>
      </c>
    </row>
    <row r="91" spans="2:8" x14ac:dyDescent="0.25">
      <c r="B91" s="185"/>
      <c r="C91" s="185"/>
      <c r="D91" s="185"/>
      <c r="E91" s="185"/>
      <c r="F91" s="185"/>
      <c r="G91" s="185"/>
      <c r="H91"/>
    </row>
    <row r="92" spans="2:8" x14ac:dyDescent="0.25">
      <c r="B92" s="302" t="s">
        <v>1013</v>
      </c>
      <c r="C92" s="302" t="s">
        <v>726</v>
      </c>
      <c r="D92" s="302" t="s">
        <v>726</v>
      </c>
      <c r="E92" s="302" t="s">
        <v>726</v>
      </c>
      <c r="F92" s="302" t="s">
        <v>726</v>
      </c>
      <c r="G92" s="302" t="s">
        <v>726</v>
      </c>
      <c r="H92" s="219" t="s">
        <v>726</v>
      </c>
    </row>
    <row r="93" spans="2:8" x14ac:dyDescent="0.25">
      <c r="B93" s="302" t="s">
        <v>243</v>
      </c>
      <c r="C93" s="302" t="s">
        <v>218</v>
      </c>
      <c r="D93" s="302" t="s">
        <v>219</v>
      </c>
      <c r="E93" s="302" t="s">
        <v>244</v>
      </c>
      <c r="F93" s="302" t="s">
        <v>977</v>
      </c>
      <c r="G93" s="302" t="s">
        <v>726</v>
      </c>
      <c r="H93" s="219" t="s">
        <v>726</v>
      </c>
    </row>
    <row r="94" spans="2:8" x14ac:dyDescent="0.25">
      <c r="B94" s="302" t="s">
        <v>277</v>
      </c>
      <c r="C94" s="302" t="s">
        <v>1014</v>
      </c>
      <c r="D94" s="302" t="s">
        <v>974</v>
      </c>
      <c r="E94" s="302" t="s">
        <v>1015</v>
      </c>
      <c r="F94" s="302" t="s">
        <v>1016</v>
      </c>
      <c r="G94" s="302" t="s">
        <v>726</v>
      </c>
      <c r="H94" s="219" t="s">
        <v>726</v>
      </c>
    </row>
    <row r="95" spans="2:8" x14ac:dyDescent="0.25">
      <c r="B95" s="302" t="s">
        <v>276</v>
      </c>
      <c r="C95" s="302" t="s">
        <v>1017</v>
      </c>
      <c r="D95" s="302" t="s">
        <v>969</v>
      </c>
      <c r="E95" s="302" t="s">
        <v>727</v>
      </c>
      <c r="F95" s="302" t="s">
        <v>1018</v>
      </c>
      <c r="G95" s="302" t="s">
        <v>726</v>
      </c>
      <c r="H95" s="219" t="s">
        <v>726</v>
      </c>
    </row>
    <row r="96" spans="2:8" x14ac:dyDescent="0.25">
      <c r="B96" s="302" t="s">
        <v>363</v>
      </c>
      <c r="C96" s="302" t="s">
        <v>1019</v>
      </c>
      <c r="D96" s="302" t="s">
        <v>974</v>
      </c>
      <c r="E96" s="302" t="s">
        <v>727</v>
      </c>
      <c r="F96" s="302" t="s">
        <v>1016</v>
      </c>
      <c r="G96" s="302" t="s">
        <v>726</v>
      </c>
      <c r="H96" s="219" t="s">
        <v>726</v>
      </c>
    </row>
    <row r="97" spans="2:8" x14ac:dyDescent="0.25">
      <c r="B97" s="302" t="s">
        <v>397</v>
      </c>
      <c r="C97" s="302" t="s">
        <v>1020</v>
      </c>
      <c r="D97" s="302" t="s">
        <v>1021</v>
      </c>
      <c r="E97" s="302" t="s">
        <v>727</v>
      </c>
      <c r="F97" s="302" t="s">
        <v>1022</v>
      </c>
      <c r="G97" s="302" t="s">
        <v>726</v>
      </c>
      <c r="H97" s="219" t="s">
        <v>726</v>
      </c>
    </row>
    <row r="98" spans="2:8" x14ac:dyDescent="0.25">
      <c r="B98" s="302" t="s">
        <v>550</v>
      </c>
      <c r="C98" s="302" t="s">
        <v>974</v>
      </c>
      <c r="D98" s="302" t="s">
        <v>980</v>
      </c>
      <c r="E98" s="302" t="s">
        <v>1023</v>
      </c>
      <c r="F98" s="302" t="s">
        <v>1024</v>
      </c>
      <c r="G98" s="302" t="s">
        <v>726</v>
      </c>
      <c r="H98" s="219" t="s">
        <v>726</v>
      </c>
    </row>
    <row r="99" spans="2:8" x14ac:dyDescent="0.25">
      <c r="B99" s="302" t="s">
        <v>632</v>
      </c>
      <c r="C99" s="302" t="s">
        <v>980</v>
      </c>
      <c r="D99" s="302" t="s">
        <v>1025</v>
      </c>
      <c r="E99" s="302" t="s">
        <v>727</v>
      </c>
      <c r="F99" s="302" t="s">
        <v>1026</v>
      </c>
      <c r="G99" s="302" t="s">
        <v>726</v>
      </c>
      <c r="H99" s="219" t="s">
        <v>726</v>
      </c>
    </row>
    <row r="100" spans="2:8" x14ac:dyDescent="0.25">
      <c r="B100" s="302" t="s">
        <v>1027</v>
      </c>
      <c r="C100" s="302" t="s">
        <v>726</v>
      </c>
      <c r="D100" s="302" t="s">
        <v>726</v>
      </c>
      <c r="E100" s="302" t="s">
        <v>726</v>
      </c>
      <c r="F100" s="302" t="s">
        <v>726</v>
      </c>
      <c r="G100" s="302" t="s">
        <v>726</v>
      </c>
      <c r="H100" s="219" t="s">
        <v>726</v>
      </c>
    </row>
    <row r="101" spans="2:8" x14ac:dyDescent="0.25">
      <c r="B101" s="302"/>
      <c r="C101" s="302"/>
      <c r="D101" s="302"/>
      <c r="E101" s="302"/>
      <c r="F101" s="302"/>
      <c r="G101" s="302"/>
    </row>
    <row r="102" spans="2:8" x14ac:dyDescent="0.25">
      <c r="B102" s="302"/>
      <c r="C102" s="302"/>
      <c r="D102" s="302"/>
      <c r="E102" s="302"/>
      <c r="F102" s="302"/>
      <c r="G102" s="302"/>
    </row>
    <row r="103" spans="2:8" x14ac:dyDescent="0.25">
      <c r="B103" s="302"/>
      <c r="C103" s="302"/>
      <c r="D103" s="302"/>
      <c r="E103" s="302"/>
      <c r="F103" s="302"/>
      <c r="G103" s="302"/>
    </row>
    <row r="104" spans="2:8" x14ac:dyDescent="0.25">
      <c r="B104" s="185"/>
      <c r="C104" s="185"/>
      <c r="D104" s="185"/>
      <c r="E104" s="185"/>
      <c r="F104" s="185"/>
      <c r="G104" s="185"/>
    </row>
    <row r="105" spans="2:8" x14ac:dyDescent="0.25">
      <c r="B105" s="302" t="s">
        <v>1028</v>
      </c>
      <c r="C105" s="302" t="s">
        <v>726</v>
      </c>
      <c r="D105" s="302" t="s">
        <v>726</v>
      </c>
      <c r="E105" s="302" t="s">
        <v>726</v>
      </c>
      <c r="F105" s="302" t="s">
        <v>726</v>
      </c>
      <c r="G105" s="302" t="s">
        <v>726</v>
      </c>
    </row>
    <row r="106" spans="2:8" x14ac:dyDescent="0.25">
      <c r="B106" s="302" t="s">
        <v>243</v>
      </c>
      <c r="C106" s="302" t="s">
        <v>218</v>
      </c>
      <c r="D106" s="302" t="s">
        <v>219</v>
      </c>
      <c r="E106" s="302" t="s">
        <v>244</v>
      </c>
      <c r="F106" s="302" t="s">
        <v>48</v>
      </c>
      <c r="G106" s="302" t="s">
        <v>726</v>
      </c>
    </row>
    <row r="107" spans="2:8" x14ac:dyDescent="0.25">
      <c r="B107" s="302" t="s">
        <v>273</v>
      </c>
      <c r="C107" s="302" t="s">
        <v>974</v>
      </c>
      <c r="D107" s="302" t="s">
        <v>967</v>
      </c>
      <c r="E107" s="302" t="s">
        <v>1023</v>
      </c>
      <c r="F107" s="302" t="s">
        <v>972</v>
      </c>
      <c r="G107" s="302" t="s">
        <v>726</v>
      </c>
    </row>
    <row r="108" spans="2:8" x14ac:dyDescent="0.25">
      <c r="B108" s="302" t="s">
        <v>282</v>
      </c>
      <c r="C108" s="302" t="s">
        <v>974</v>
      </c>
      <c r="D108" s="302" t="s">
        <v>1029</v>
      </c>
      <c r="E108" s="302" t="s">
        <v>727</v>
      </c>
      <c r="F108" s="302" t="s">
        <v>1030</v>
      </c>
      <c r="G108" s="302" t="s">
        <v>726</v>
      </c>
    </row>
    <row r="109" spans="2:8" x14ac:dyDescent="0.25">
      <c r="B109" s="302" t="s">
        <v>630</v>
      </c>
      <c r="C109" s="302" t="s">
        <v>974</v>
      </c>
      <c r="D109" s="302" t="s">
        <v>967</v>
      </c>
      <c r="E109" s="302" t="s">
        <v>1023</v>
      </c>
      <c r="F109" s="302" t="s">
        <v>972</v>
      </c>
      <c r="G109" s="302" t="s">
        <v>726</v>
      </c>
    </row>
    <row r="110" spans="2:8" x14ac:dyDescent="0.25">
      <c r="B110" s="302" t="s">
        <v>671</v>
      </c>
      <c r="C110" s="302" t="s">
        <v>1031</v>
      </c>
      <c r="D110" s="302" t="s">
        <v>967</v>
      </c>
      <c r="E110" s="302" t="s">
        <v>1023</v>
      </c>
      <c r="F110" s="302" t="s">
        <v>972</v>
      </c>
      <c r="G110" s="302" t="s">
        <v>726</v>
      </c>
    </row>
    <row r="111" spans="2:8" x14ac:dyDescent="0.25">
      <c r="B111" s="302" t="s">
        <v>733</v>
      </c>
      <c r="C111" s="302" t="s">
        <v>1031</v>
      </c>
      <c r="D111" s="302" t="s">
        <v>1032</v>
      </c>
      <c r="E111" s="302" t="s">
        <v>971</v>
      </c>
      <c r="F111" s="302" t="s">
        <v>1033</v>
      </c>
      <c r="G111" s="302" t="s">
        <v>726</v>
      </c>
    </row>
    <row r="112" spans="2:8" x14ac:dyDescent="0.25">
      <c r="B112" s="302" t="s">
        <v>1034</v>
      </c>
      <c r="C112" s="302" t="s">
        <v>726</v>
      </c>
      <c r="D112" s="302" t="s">
        <v>726</v>
      </c>
      <c r="E112" s="302" t="s">
        <v>726</v>
      </c>
      <c r="F112" s="302" t="s">
        <v>726</v>
      </c>
      <c r="G112" s="302" t="s">
        <v>726</v>
      </c>
    </row>
    <row r="113" spans="2:7" x14ac:dyDescent="0.25">
      <c r="B113" s="302"/>
      <c r="C113" s="302"/>
      <c r="D113" s="302"/>
      <c r="E113" s="302"/>
      <c r="F113" s="302"/>
      <c r="G113" s="302"/>
    </row>
    <row r="116" spans="2:7" x14ac:dyDescent="0.25">
      <c r="B116" s="302"/>
      <c r="C116" s="302"/>
      <c r="D116" s="302"/>
      <c r="E116" s="302"/>
      <c r="F116" s="302"/>
    </row>
    <row r="117" spans="2:7" x14ac:dyDescent="0.25">
      <c r="B117" s="185"/>
      <c r="C117" s="185"/>
      <c r="D117" s="185"/>
      <c r="E117" s="185"/>
      <c r="F117" s="302"/>
    </row>
    <row r="118" spans="2:7" x14ac:dyDescent="0.25">
      <c r="B118" s="302" t="s">
        <v>729</v>
      </c>
      <c r="C118" s="302" t="s">
        <v>726</v>
      </c>
      <c r="D118" s="302" t="s">
        <v>726</v>
      </c>
      <c r="E118" s="302" t="s">
        <v>726</v>
      </c>
      <c r="F118" s="302"/>
    </row>
    <row r="119" spans="2:7" x14ac:dyDescent="0.25">
      <c r="B119" s="302" t="s">
        <v>649</v>
      </c>
      <c r="C119" s="302" t="s">
        <v>218</v>
      </c>
      <c r="D119" s="302" t="s">
        <v>37</v>
      </c>
      <c r="E119" s="302" t="s">
        <v>275</v>
      </c>
      <c r="F119" s="302"/>
    </row>
    <row r="120" spans="2:7" x14ac:dyDescent="0.25">
      <c r="B120" s="302" t="s">
        <v>979</v>
      </c>
      <c r="C120" s="302">
        <v>0.8</v>
      </c>
      <c r="D120" s="302">
        <v>5</v>
      </c>
      <c r="E120" s="302">
        <v>5.6</v>
      </c>
      <c r="F120" s="302"/>
    </row>
    <row r="121" spans="2:7" x14ac:dyDescent="0.25">
      <c r="B121" s="302" t="s">
        <v>398</v>
      </c>
      <c r="C121" s="302">
        <v>1.5</v>
      </c>
      <c r="D121" s="302">
        <v>11</v>
      </c>
      <c r="E121" s="302">
        <v>23.1</v>
      </c>
      <c r="F121" s="302"/>
    </row>
    <row r="122" spans="2:7" x14ac:dyDescent="0.25">
      <c r="B122" s="302" t="s">
        <v>982</v>
      </c>
      <c r="C122" s="302" t="s">
        <v>726</v>
      </c>
      <c r="D122" s="302" t="s">
        <v>726</v>
      </c>
      <c r="E122" s="302" t="s">
        <v>983</v>
      </c>
      <c r="F122" s="302"/>
    </row>
    <row r="123" spans="2:7" x14ac:dyDescent="0.25">
      <c r="B123" s="302"/>
      <c r="C123" s="302"/>
      <c r="D123" s="302"/>
      <c r="E123" s="302"/>
      <c r="F123" s="302"/>
    </row>
    <row r="124" spans="2:7" x14ac:dyDescent="0.25">
      <c r="B124" s="302"/>
      <c r="C124" s="302"/>
      <c r="D124" s="302"/>
      <c r="E124" s="302"/>
      <c r="F124" s="302"/>
    </row>
    <row r="129" spans="2:7" x14ac:dyDescent="0.25">
      <c r="B129" s="302"/>
      <c r="C129" s="302"/>
      <c r="D129" s="302"/>
      <c r="E129" s="302"/>
      <c r="F129" s="302"/>
      <c r="G129" s="302"/>
    </row>
    <row r="130" spans="2:7" x14ac:dyDescent="0.25">
      <c r="B130" s="185"/>
      <c r="C130" s="185"/>
      <c r="D130" s="185"/>
      <c r="E130" s="185"/>
      <c r="F130" s="302"/>
      <c r="G130" s="302"/>
    </row>
    <row r="131" spans="2:7" x14ac:dyDescent="0.25">
      <c r="B131" s="302" t="s">
        <v>734</v>
      </c>
      <c r="C131" s="302" t="s">
        <v>726</v>
      </c>
      <c r="D131" s="302" t="s">
        <v>726</v>
      </c>
      <c r="E131" s="302" t="s">
        <v>726</v>
      </c>
      <c r="F131" s="302"/>
      <c r="G131" s="302"/>
    </row>
    <row r="132" spans="2:7" x14ac:dyDescent="0.25">
      <c r="B132" s="302" t="s">
        <v>233</v>
      </c>
      <c r="C132" s="302" t="s">
        <v>218</v>
      </c>
      <c r="D132" s="302" t="s">
        <v>37</v>
      </c>
      <c r="E132" s="302" t="s">
        <v>267</v>
      </c>
      <c r="F132" s="302"/>
      <c r="G132" s="302"/>
    </row>
    <row r="133" spans="2:7" x14ac:dyDescent="0.25">
      <c r="B133" s="302" t="s">
        <v>272</v>
      </c>
      <c r="C133" s="302">
        <v>0.8</v>
      </c>
      <c r="D133" s="302">
        <v>2</v>
      </c>
      <c r="E133" s="302">
        <v>2.2400000000000002</v>
      </c>
      <c r="F133" s="302"/>
      <c r="G133" s="302"/>
    </row>
    <row r="134" spans="2:7" x14ac:dyDescent="0.25">
      <c r="B134" s="302" t="s">
        <v>274</v>
      </c>
      <c r="C134" s="302">
        <v>0.8</v>
      </c>
      <c r="D134" s="302">
        <v>5</v>
      </c>
      <c r="E134" s="302">
        <v>5.6</v>
      </c>
      <c r="F134" s="302"/>
      <c r="G134" s="302"/>
    </row>
    <row r="135" spans="2:7" x14ac:dyDescent="0.25">
      <c r="B135" s="302" t="s">
        <v>282</v>
      </c>
      <c r="C135" s="302">
        <v>0.8</v>
      </c>
      <c r="D135" s="302">
        <v>1</v>
      </c>
      <c r="E135" s="302">
        <v>1.1200000000000001</v>
      </c>
      <c r="F135" s="302"/>
      <c r="G135" s="302"/>
    </row>
    <row r="136" spans="2:7" x14ac:dyDescent="0.25">
      <c r="B136" s="302" t="s">
        <v>629</v>
      </c>
      <c r="C136" s="302">
        <v>0.8</v>
      </c>
      <c r="D136" s="302">
        <v>2</v>
      </c>
      <c r="E136" s="302">
        <v>2.2400000000000002</v>
      </c>
      <c r="F136" s="302"/>
      <c r="G136" s="302"/>
    </row>
    <row r="137" spans="2:7" x14ac:dyDescent="0.25">
      <c r="B137" s="302" t="s">
        <v>270</v>
      </c>
      <c r="C137" s="302">
        <v>0.9</v>
      </c>
      <c r="D137" s="302">
        <v>4</v>
      </c>
      <c r="E137" s="302">
        <v>5.04</v>
      </c>
      <c r="F137" s="302"/>
      <c r="G137" s="302"/>
    </row>
    <row r="138" spans="2:7" x14ac:dyDescent="0.25">
      <c r="B138" s="302" t="s">
        <v>271</v>
      </c>
      <c r="C138" s="302">
        <v>0.9</v>
      </c>
      <c r="D138" s="302">
        <v>2</v>
      </c>
      <c r="E138" s="302">
        <v>2.52</v>
      </c>
      <c r="F138" s="302"/>
      <c r="G138" s="302"/>
    </row>
    <row r="139" spans="2:7" x14ac:dyDescent="0.25">
      <c r="B139" s="302" t="s">
        <v>269</v>
      </c>
      <c r="C139" s="302">
        <v>1.05</v>
      </c>
      <c r="D139" s="302">
        <v>1</v>
      </c>
      <c r="E139" s="302">
        <v>1.47</v>
      </c>
      <c r="F139" s="302"/>
      <c r="G139" s="302"/>
    </row>
    <row r="140" spans="2:7" x14ac:dyDescent="0.25">
      <c r="B140" s="302" t="s">
        <v>268</v>
      </c>
      <c r="C140" s="302">
        <v>2</v>
      </c>
      <c r="D140" s="302">
        <v>1</v>
      </c>
      <c r="E140" s="302">
        <v>2.8</v>
      </c>
      <c r="F140" s="302"/>
      <c r="G140" s="302"/>
    </row>
    <row r="141" spans="2:7" x14ac:dyDescent="0.25">
      <c r="B141" s="302" t="s">
        <v>985</v>
      </c>
      <c r="C141" s="302" t="s">
        <v>726</v>
      </c>
      <c r="D141" s="302" t="s">
        <v>726</v>
      </c>
      <c r="E141" s="302" t="s">
        <v>986</v>
      </c>
      <c r="F141" s="302"/>
      <c r="G141" s="302"/>
    </row>
    <row r="142" spans="2:7" x14ac:dyDescent="0.25">
      <c r="B142" s="302"/>
      <c r="C142" s="302"/>
      <c r="D142" s="302"/>
      <c r="E142" s="302"/>
      <c r="F142" s="302"/>
      <c r="G142" s="302"/>
    </row>
    <row r="143" spans="2:7" x14ac:dyDescent="0.25">
      <c r="B143" s="302"/>
      <c r="C143" s="302"/>
      <c r="D143" s="302"/>
      <c r="E143" s="302"/>
      <c r="F143" s="302"/>
      <c r="G143" s="302"/>
    </row>
    <row r="145" spans="2:7" x14ac:dyDescent="0.25">
      <c r="B145" s="185"/>
      <c r="C145" s="185"/>
      <c r="D145" s="185"/>
      <c r="E145" s="302"/>
    </row>
    <row r="146" spans="2:7" x14ac:dyDescent="0.25">
      <c r="B146" s="302" t="s">
        <v>748</v>
      </c>
      <c r="C146" s="302" t="s">
        <v>726</v>
      </c>
      <c r="D146" s="302" t="s">
        <v>726</v>
      </c>
      <c r="E146" s="302"/>
      <c r="F146" s="302"/>
      <c r="G146" s="302"/>
    </row>
    <row r="147" spans="2:7" x14ac:dyDescent="0.25">
      <c r="B147" s="302" t="s">
        <v>193</v>
      </c>
      <c r="C147" s="302" t="s">
        <v>220</v>
      </c>
      <c r="D147" s="302" t="s">
        <v>241</v>
      </c>
      <c r="E147" s="302" t="s">
        <v>746</v>
      </c>
      <c r="F147" s="302" t="s">
        <v>279</v>
      </c>
      <c r="G147" s="302"/>
    </row>
    <row r="148" spans="2:7" x14ac:dyDescent="0.25">
      <c r="B148" s="302" t="s">
        <v>920</v>
      </c>
      <c r="C148" s="302">
        <v>7.65</v>
      </c>
      <c r="D148" s="302">
        <v>11.3</v>
      </c>
      <c r="E148" s="302">
        <f>0.8*3</f>
        <v>2.4000000000000004</v>
      </c>
      <c r="F148" s="302">
        <f>ORC___005___PISO_C_60X60_GERAL__2[[#This Row],[Column3]]-E148</f>
        <v>8.9</v>
      </c>
      <c r="G148" s="302"/>
    </row>
    <row r="149" spans="2:7" x14ac:dyDescent="0.25">
      <c r="B149" s="302" t="s">
        <v>921</v>
      </c>
      <c r="C149" s="302">
        <v>3.25</v>
      </c>
      <c r="D149" s="302">
        <v>7.7</v>
      </c>
      <c r="E149" s="302">
        <f>1.2+1.2+0.8+0.9*2</f>
        <v>5</v>
      </c>
      <c r="F149" s="302">
        <f>ORC___005___PISO_C_60X60_GERAL__2[[#This Row],[Column3]]-E149</f>
        <v>2.7</v>
      </c>
      <c r="G149" s="302"/>
    </row>
    <row r="150" spans="2:7" x14ac:dyDescent="0.25">
      <c r="B150" s="302" t="s">
        <v>749</v>
      </c>
      <c r="C150" s="302">
        <v>7.57</v>
      </c>
      <c r="D150" s="302">
        <v>11.8</v>
      </c>
      <c r="E150" s="302">
        <f>1.2+0.9+0.8+0.9+0.9</f>
        <v>4.7</v>
      </c>
      <c r="F150" s="302">
        <f>ORC___005___PISO_C_60X60_GERAL__2[[#This Row],[Column3]]-E150</f>
        <v>7.1000000000000005</v>
      </c>
      <c r="G150" s="302"/>
    </row>
    <row r="151" spans="2:7" x14ac:dyDescent="0.25">
      <c r="B151" s="302" t="s">
        <v>922</v>
      </c>
      <c r="C151" s="302">
        <v>7.13</v>
      </c>
      <c r="D151" s="302">
        <v>14.7</v>
      </c>
      <c r="E151" s="302">
        <f>6.2+0.8+0.8</f>
        <v>7.8</v>
      </c>
      <c r="F151" s="302">
        <f>ORC___005___PISO_C_60X60_GERAL__2[[#This Row],[Column3]]-E151</f>
        <v>6.8999999999999995</v>
      </c>
      <c r="G151" s="302"/>
    </row>
    <row r="152" spans="2:7" x14ac:dyDescent="0.25">
      <c r="B152" s="302" t="s">
        <v>926</v>
      </c>
      <c r="C152" s="302">
        <v>13.42</v>
      </c>
      <c r="D152" s="302">
        <v>14.9</v>
      </c>
      <c r="E152" s="302">
        <v>4.4000000000000004</v>
      </c>
      <c r="F152" s="302">
        <f>ORC___005___PISO_C_60X60_GERAL__2[[#This Row],[Column3]]-E152</f>
        <v>10.5</v>
      </c>
      <c r="G152" s="302"/>
    </row>
    <row r="153" spans="2:7" x14ac:dyDescent="0.25">
      <c r="B153" s="302" t="s">
        <v>918</v>
      </c>
      <c r="C153" s="302">
        <v>7.28</v>
      </c>
      <c r="D153" s="302">
        <v>10.8</v>
      </c>
      <c r="E153" s="302"/>
      <c r="F153" s="302"/>
      <c r="G153" s="302"/>
    </row>
    <row r="154" spans="2:7" x14ac:dyDescent="0.25">
      <c r="B154" s="302" t="s">
        <v>919</v>
      </c>
      <c r="C154" s="302">
        <v>2.81</v>
      </c>
      <c r="D154" s="302">
        <v>7</v>
      </c>
      <c r="E154" s="302">
        <v>0.8</v>
      </c>
      <c r="F154" s="302">
        <f>ORC___005___PISO_C_60X60_GERAL__2[[#This Row],[Column3]]-E154</f>
        <v>6.2</v>
      </c>
      <c r="G154" s="302"/>
    </row>
    <row r="155" spans="2:7" x14ac:dyDescent="0.25">
      <c r="B155" s="302" t="s">
        <v>947</v>
      </c>
      <c r="C155" s="302">
        <v>2.31</v>
      </c>
      <c r="D155" s="302">
        <v>6.2</v>
      </c>
      <c r="E155" s="302">
        <v>0.8</v>
      </c>
      <c r="F155" s="302">
        <f>ORC___005___PISO_C_60X60_GERAL__2[[#This Row],[Column3]]-E155</f>
        <v>5.4</v>
      </c>
      <c r="G155" s="302"/>
    </row>
    <row r="156" spans="2:7" x14ac:dyDescent="0.25">
      <c r="B156" s="302" t="s">
        <v>923</v>
      </c>
      <c r="C156" s="302">
        <v>9.44</v>
      </c>
      <c r="D156" s="302">
        <v>12.3</v>
      </c>
      <c r="E156" s="302">
        <v>0.8</v>
      </c>
      <c r="F156" s="302">
        <f>ORC___005___PISO_C_60X60_GERAL__2[[#This Row],[Column3]]-E156</f>
        <v>11.5</v>
      </c>
      <c r="G156" s="302"/>
    </row>
    <row r="157" spans="2:7" x14ac:dyDescent="0.25">
      <c r="B157" s="302" t="s">
        <v>924</v>
      </c>
      <c r="C157" s="302">
        <v>25.27</v>
      </c>
      <c r="D157" s="302">
        <v>20.190000000000001</v>
      </c>
      <c r="E157" s="302">
        <v>0.8</v>
      </c>
      <c r="F157" s="302">
        <f>ORC___005___PISO_C_60X60_GERAL__2[[#This Row],[Column3]]-E157</f>
        <v>19.39</v>
      </c>
      <c r="G157" s="302"/>
    </row>
    <row r="158" spans="2:7" x14ac:dyDescent="0.25">
      <c r="B158" s="302" t="s">
        <v>925</v>
      </c>
      <c r="C158" s="302">
        <v>9.65</v>
      </c>
      <c r="D158" s="302">
        <v>13.39</v>
      </c>
      <c r="E158" s="302">
        <f>0.9+2</f>
        <v>2.9</v>
      </c>
      <c r="F158" s="302">
        <f>ORC___005___PISO_C_60X60_GERAL__2[[#This Row],[Column3]]-E158</f>
        <v>10.49</v>
      </c>
      <c r="G158" s="302"/>
    </row>
    <row r="159" spans="2:7" x14ac:dyDescent="0.25">
      <c r="B159" s="302" t="s">
        <v>948</v>
      </c>
      <c r="C159" s="302">
        <v>60.45</v>
      </c>
      <c r="D159" s="302">
        <v>31.1</v>
      </c>
      <c r="E159" s="302">
        <f>4.4+0.9+0.8</f>
        <v>6.1000000000000005</v>
      </c>
      <c r="F159" s="302">
        <f>ORC___005___PISO_C_60X60_GERAL__2[[#This Row],[Column3]]-E159</f>
        <v>25</v>
      </c>
      <c r="G159" s="302"/>
    </row>
    <row r="160" spans="2:7" x14ac:dyDescent="0.25">
      <c r="B160" s="302" t="s">
        <v>631</v>
      </c>
      <c r="C160" s="302">
        <v>3.3</v>
      </c>
      <c r="D160" s="302">
        <v>7.3</v>
      </c>
      <c r="E160" s="302"/>
      <c r="F160" s="302"/>
      <c r="G160" s="302"/>
    </row>
    <row r="161" spans="2:7" x14ac:dyDescent="0.25">
      <c r="B161" s="302" t="s">
        <v>949</v>
      </c>
      <c r="C161" s="302">
        <v>3.3</v>
      </c>
      <c r="D161" s="302">
        <v>7.3</v>
      </c>
      <c r="E161" s="302"/>
      <c r="F161" s="302"/>
      <c r="G161" s="302"/>
    </row>
    <row r="162" spans="2:7" x14ac:dyDescent="0.25">
      <c r="B162" s="302" t="s">
        <v>266</v>
      </c>
      <c r="C162" s="302">
        <v>162.84</v>
      </c>
      <c r="D162" s="302">
        <v>175.98</v>
      </c>
      <c r="E162" s="302"/>
      <c r="F162" s="302"/>
      <c r="G162" s="302"/>
    </row>
    <row r="163" spans="2:7" x14ac:dyDescent="0.25">
      <c r="B163" s="302"/>
      <c r="C163" s="302"/>
      <c r="D163" s="302"/>
      <c r="E163" s="302"/>
      <c r="F163" s="302"/>
      <c r="G163" s="302"/>
    </row>
    <row r="164" spans="2:7" x14ac:dyDescent="0.25">
      <c r="B164" s="302"/>
      <c r="C164" s="302"/>
      <c r="D164" s="302"/>
      <c r="E164" s="302"/>
      <c r="F164" s="302"/>
      <c r="G164" s="302"/>
    </row>
    <row r="165" spans="2:7" x14ac:dyDescent="0.25">
      <c r="B165" s="302"/>
      <c r="C165" s="302"/>
      <c r="D165" s="302"/>
      <c r="E165" s="302"/>
      <c r="F165" s="302"/>
      <c r="G165" s="302"/>
    </row>
    <row r="167" spans="2:7" x14ac:dyDescent="0.25">
      <c r="B167" s="302"/>
      <c r="C167" s="302"/>
      <c r="D167" s="302"/>
      <c r="E167" s="302"/>
      <c r="F167" s="302"/>
      <c r="G167" s="302"/>
    </row>
    <row r="168" spans="2:7" x14ac:dyDescent="0.25">
      <c r="B168" s="302"/>
      <c r="C168" s="302"/>
      <c r="D168" s="302"/>
      <c r="E168" s="302"/>
      <c r="F168" s="302"/>
      <c r="G168" s="302"/>
    </row>
    <row r="169" spans="2:7" x14ac:dyDescent="0.25">
      <c r="B169" s="185"/>
      <c r="C169" s="185"/>
      <c r="D169" s="185"/>
      <c r="E169" s="185"/>
      <c r="F169" s="185"/>
      <c r="G169" s="185"/>
    </row>
    <row r="170" spans="2:7" x14ac:dyDescent="0.25">
      <c r="B170" s="302" t="s">
        <v>741</v>
      </c>
      <c r="C170" s="302" t="s">
        <v>726</v>
      </c>
      <c r="D170" s="302" t="s">
        <v>726</v>
      </c>
      <c r="E170" s="302" t="s">
        <v>726</v>
      </c>
      <c r="F170" s="302" t="s">
        <v>726</v>
      </c>
      <c r="G170" s="302" t="s">
        <v>726</v>
      </c>
    </row>
    <row r="171" spans="2:7" x14ac:dyDescent="0.25">
      <c r="B171" s="302" t="s">
        <v>193</v>
      </c>
      <c r="C171" s="302" t="s">
        <v>742</v>
      </c>
      <c r="D171" s="302" t="s">
        <v>219</v>
      </c>
      <c r="E171" s="302" t="s">
        <v>743</v>
      </c>
      <c r="F171" s="302" t="s">
        <v>744</v>
      </c>
      <c r="G171" s="302" t="s">
        <v>745</v>
      </c>
    </row>
    <row r="172" spans="2:7" x14ac:dyDescent="0.25">
      <c r="B172" s="302" t="s">
        <v>920</v>
      </c>
      <c r="C172" s="302" t="s">
        <v>1064</v>
      </c>
      <c r="D172" s="302" t="s">
        <v>984</v>
      </c>
      <c r="E172" s="302">
        <v>31.64</v>
      </c>
      <c r="F172" s="302">
        <f>1.5*1.1+0.8*2.1*2+0.8*2.1</f>
        <v>6.6900000000000013</v>
      </c>
      <c r="G172" s="302">
        <f>ORC___008___PINTURA_ACRÍLICA_INTERNA_EM_PAREDES__4[[#This Row],[Column4]]-ORC___008___PINTURA_ACRÍLICA_INTERNA_EM_PAREDES__4[[#This Row],[Column5]]</f>
        <v>24.95</v>
      </c>
    </row>
    <row r="173" spans="2:7" x14ac:dyDescent="0.25">
      <c r="B173" s="302" t="s">
        <v>921</v>
      </c>
      <c r="C173" s="302" t="s">
        <v>1065</v>
      </c>
      <c r="D173" s="302" t="s">
        <v>984</v>
      </c>
      <c r="E173" s="302">
        <v>21.56</v>
      </c>
      <c r="F173" s="302">
        <f>1.2*2.1+0.9*2.1*2+0.8*2.1</f>
        <v>7.98</v>
      </c>
      <c r="G173" s="302">
        <f>ORC___008___PINTURA_ACRÍLICA_INTERNA_EM_PAREDES__4[[#This Row],[Column4]]-ORC___008___PINTURA_ACRÍLICA_INTERNA_EM_PAREDES__4[[#This Row],[Column5]]</f>
        <v>13.579999999999998</v>
      </c>
    </row>
    <row r="174" spans="2:7" x14ac:dyDescent="0.25">
      <c r="B174" s="302" t="s">
        <v>749</v>
      </c>
      <c r="C174" s="302" t="s">
        <v>1066</v>
      </c>
      <c r="D174" s="302" t="s">
        <v>984</v>
      </c>
      <c r="E174" s="302">
        <v>33.04</v>
      </c>
      <c r="F174" s="302">
        <f>0.9*2.1*3+0.8*2.1+1.2*2.1</f>
        <v>9.8699999999999992</v>
      </c>
      <c r="G174" s="302">
        <f>ORC___008___PINTURA_ACRÍLICA_INTERNA_EM_PAREDES__4[[#This Row],[Column4]]-ORC___008___PINTURA_ACRÍLICA_INTERNA_EM_PAREDES__4[[#This Row],[Column5]]</f>
        <v>23.17</v>
      </c>
    </row>
    <row r="175" spans="2:7" x14ac:dyDescent="0.25">
      <c r="B175" s="302" t="s">
        <v>926</v>
      </c>
      <c r="C175" s="302" t="s">
        <v>1067</v>
      </c>
      <c r="D175" s="302" t="s">
        <v>984</v>
      </c>
      <c r="E175" s="302">
        <v>41.72</v>
      </c>
      <c r="F175" s="302">
        <f>4.4*2.8+1.5*1.1</f>
        <v>13.97</v>
      </c>
      <c r="G175" s="302">
        <f>ORC___008___PINTURA_ACRÍLICA_INTERNA_EM_PAREDES__4[[#This Row],[Column4]]-ORC___008___PINTURA_ACRÍLICA_INTERNA_EM_PAREDES__4[[#This Row],[Column5]]</f>
        <v>27.75</v>
      </c>
    </row>
    <row r="176" spans="2:7" x14ac:dyDescent="0.25">
      <c r="B176" s="302" t="s">
        <v>919</v>
      </c>
      <c r="C176" s="302" t="s">
        <v>1068</v>
      </c>
      <c r="D176" s="302" t="s">
        <v>984</v>
      </c>
      <c r="E176" s="302">
        <v>19.600000000000001</v>
      </c>
      <c r="F176" s="302">
        <f>0.8*0.6+0.8*2.1</f>
        <v>2.16</v>
      </c>
      <c r="G176" s="302">
        <f>ORC___008___PINTURA_ACRÍLICA_INTERNA_EM_PAREDES__4[[#This Row],[Column4]]-ORC___008___PINTURA_ACRÍLICA_INTERNA_EM_PAREDES__4[[#This Row],[Column5]]</f>
        <v>17.440000000000001</v>
      </c>
    </row>
    <row r="177" spans="2:7" x14ac:dyDescent="0.25">
      <c r="B177" s="302" t="s">
        <v>947</v>
      </c>
      <c r="C177" s="302" t="s">
        <v>1069</v>
      </c>
      <c r="D177" s="302" t="s">
        <v>984</v>
      </c>
      <c r="E177" s="302">
        <v>17.36</v>
      </c>
      <c r="F177" s="302">
        <f>0.8*0.6+0.8*2.1</f>
        <v>2.16</v>
      </c>
      <c r="G177" s="302">
        <f>ORC___008___PINTURA_ACRÍLICA_INTERNA_EM_PAREDES__4[[#This Row],[Column4]]-ORC___008___PINTURA_ACRÍLICA_INTERNA_EM_PAREDES__4[[#This Row],[Column5]]</f>
        <v>15.2</v>
      </c>
    </row>
    <row r="178" spans="2:7" x14ac:dyDescent="0.25">
      <c r="B178" s="302" t="s">
        <v>923</v>
      </c>
      <c r="C178" s="302" t="s">
        <v>1070</v>
      </c>
      <c r="D178" s="302" t="s">
        <v>984</v>
      </c>
      <c r="E178" s="302">
        <v>34.44</v>
      </c>
      <c r="F178" s="302">
        <f>0.8*2.1*2</f>
        <v>3.3600000000000003</v>
      </c>
      <c r="G178" s="302">
        <f>ORC___008___PINTURA_ACRÍLICA_INTERNA_EM_PAREDES__4[[#This Row],[Column4]]-ORC___008___PINTURA_ACRÍLICA_INTERNA_EM_PAREDES__4[[#This Row],[Column5]]</f>
        <v>31.08</v>
      </c>
    </row>
    <row r="179" spans="2:7" x14ac:dyDescent="0.25">
      <c r="B179" s="302" t="s">
        <v>924</v>
      </c>
      <c r="C179" s="302" t="s">
        <v>1071</v>
      </c>
      <c r="D179" s="302" t="s">
        <v>984</v>
      </c>
      <c r="E179" s="302">
        <v>56.53</v>
      </c>
      <c r="F179" s="302">
        <f>2*2.1+0.9*2.1+1.5*1.1*2</f>
        <v>9.39</v>
      </c>
      <c r="G179" s="302">
        <f>ORC___008___PINTURA_ACRÍLICA_INTERNA_EM_PAREDES__4[[#This Row],[Column4]]-ORC___008___PINTURA_ACRÍLICA_INTERNA_EM_PAREDES__4[[#This Row],[Column5]]</f>
        <v>47.14</v>
      </c>
    </row>
    <row r="180" spans="2:7" x14ac:dyDescent="0.25">
      <c r="B180" s="302" t="s">
        <v>925</v>
      </c>
      <c r="C180" s="302" t="s">
        <v>1072</v>
      </c>
      <c r="D180" s="302" t="s">
        <v>984</v>
      </c>
      <c r="E180" s="302">
        <v>37.49</v>
      </c>
      <c r="F180" s="302">
        <f>0.8*2.1+1.5*1.1</f>
        <v>3.33</v>
      </c>
      <c r="G180" s="302">
        <f>ORC___008___PINTURA_ACRÍLICA_INTERNA_EM_PAREDES__4[[#This Row],[Column4]]-ORC___008___PINTURA_ACRÍLICA_INTERNA_EM_PAREDES__4[[#This Row],[Column5]]</f>
        <v>34.160000000000004</v>
      </c>
    </row>
    <row r="181" spans="2:7" x14ac:dyDescent="0.25">
      <c r="B181" s="302" t="s">
        <v>948</v>
      </c>
      <c r="C181" s="302" t="s">
        <v>1073</v>
      </c>
      <c r="D181" s="302" t="s">
        <v>984</v>
      </c>
      <c r="E181" s="302">
        <v>87.08</v>
      </c>
      <c r="F181" s="302">
        <f>1.5*1.1*5+0.9*2.1+4.4*2.8+0.8*2.1</f>
        <v>24.14</v>
      </c>
      <c r="G181" s="302">
        <f>ORC___008___PINTURA_ACRÍLICA_INTERNA_EM_PAREDES__4[[#This Row],[Column4]]-ORC___008___PINTURA_ACRÍLICA_INTERNA_EM_PAREDES__4[[#This Row],[Column5]]</f>
        <v>62.94</v>
      </c>
    </row>
    <row r="182" spans="2:7" x14ac:dyDescent="0.25">
      <c r="B182" s="302" t="s">
        <v>222</v>
      </c>
      <c r="C182" s="302" t="s">
        <v>726</v>
      </c>
      <c r="D182" s="302" t="s">
        <v>726</v>
      </c>
      <c r="E182" s="302" t="s">
        <v>1086</v>
      </c>
      <c r="F182" s="302" t="s">
        <v>726</v>
      </c>
      <c r="G182" s="302" t="s">
        <v>1087</v>
      </c>
    </row>
    <row r="183" spans="2:7" x14ac:dyDescent="0.25">
      <c r="B183" s="302"/>
      <c r="C183" s="302"/>
      <c r="D183" s="302"/>
      <c r="E183" s="302"/>
      <c r="F183" s="302"/>
      <c r="G183" s="302"/>
    </row>
    <row r="184" spans="2:7" x14ac:dyDescent="0.25">
      <c r="B184" s="302"/>
      <c r="C184" s="302"/>
      <c r="D184" s="302"/>
      <c r="E184" s="302"/>
      <c r="F184" s="302"/>
      <c r="G184" s="302"/>
    </row>
  </sheetData>
  <mergeCells count="1">
    <mergeCell ref="B2:G6"/>
  </mergeCells>
  <phoneticPr fontId="2" type="noConversion"/>
  <pageMargins left="0.511811024" right="0.511811024" top="0.78740157499999996" bottom="0.78740157499999996" header="0.31496062000000002" footer="0.31496062000000002"/>
  <pageSetup paperSize="9" scale="55" orientation="portrait" r:id="rId1"/>
  <colBreaks count="1" manualBreakCount="1">
    <brk id="7"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L192"/>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2"/>
      <c r="B1" s="126" t="s">
        <v>1</v>
      </c>
      <c r="C1" s="155"/>
      <c r="D1" s="155"/>
      <c r="E1" s="156"/>
    </row>
    <row r="2" spans="1:7" ht="15.75" x14ac:dyDescent="0.25">
      <c r="A2" s="23"/>
      <c r="B2" s="127" t="str">
        <f>ORÇAMENTO_DES!D3</f>
        <v>PREFEITURA MUNICIPAL DE RIBAS DO RIO PARDO</v>
      </c>
      <c r="C2" s="128"/>
      <c r="D2" s="128"/>
      <c r="E2" s="129"/>
    </row>
    <row r="3" spans="1:7" x14ac:dyDescent="0.25">
      <c r="A3" s="24"/>
      <c r="B3" s="126" t="str">
        <f>[10]ORÇAMENTO_DES!C3</f>
        <v>SECRETARIA DE OBRAS</v>
      </c>
      <c r="C3" s="155"/>
      <c r="D3" s="155"/>
      <c r="E3" s="156"/>
    </row>
    <row r="4" spans="1:7" ht="20.45" customHeight="1" x14ac:dyDescent="0.25">
      <c r="A4" s="599" t="s">
        <v>190</v>
      </c>
      <c r="B4" s="600"/>
      <c r="C4" s="600"/>
      <c r="D4" s="600"/>
      <c r="E4" s="601"/>
    </row>
    <row r="5" spans="1:7" ht="14.45" customHeight="1" x14ac:dyDescent="0.25">
      <c r="A5" s="32" t="str">
        <f>[11]ORÇAMENTO_DES!A3</f>
        <v>Objeto:</v>
      </c>
      <c r="B5" s="138" t="str">
        <f>ORÇAMENTO_DES!C6</f>
        <v>REFORMA DA ESCOLA MUNICIPAL USINA DO MIMOSO (POLO)</v>
      </c>
      <c r="C5" s="33"/>
      <c r="D5" s="909" t="s">
        <v>44</v>
      </c>
      <c r="E5" s="910"/>
    </row>
    <row r="6" spans="1:7" x14ac:dyDescent="0.25">
      <c r="A6" s="32" t="s">
        <v>2</v>
      </c>
      <c r="B6" s="138" t="e">
        <f>#REF!</f>
        <v>#REF!</v>
      </c>
      <c r="C6" s="158"/>
      <c r="D6" s="159"/>
      <c r="E6" s="56"/>
      <c r="F6" s="31"/>
      <c r="G6" s="130"/>
    </row>
    <row r="7" spans="1:7" ht="14.45" customHeight="1" x14ac:dyDescent="0.25">
      <c r="A7" s="32" t="s">
        <v>3</v>
      </c>
      <c r="B7" s="138" t="str">
        <f>ORÇAMENTO_DES!C8</f>
        <v>R. JOSÉ DOS SANTOS - S/N, B. VILA NOVA, RIBAS DO RIO PARDO/MS</v>
      </c>
      <c r="C7" s="33"/>
      <c r="D7" s="654" t="s">
        <v>110</v>
      </c>
      <c r="E7" s="656"/>
    </row>
    <row r="8" spans="1:7" x14ac:dyDescent="0.25">
      <c r="A8" s="28" t="str">
        <f>[10]ORÇAMENTO_DES!A9</f>
        <v>SIST./REF.:</v>
      </c>
      <c r="B8" s="75" t="e">
        <f>#REF!</f>
        <v>#REF!</v>
      </c>
      <c r="C8" s="157"/>
      <c r="D8" s="657"/>
      <c r="E8" s="659"/>
    </row>
    <row r="9" spans="1:7" x14ac:dyDescent="0.25">
      <c r="A9" s="28"/>
      <c r="B9" s="157"/>
      <c r="C9" s="157"/>
      <c r="D9" s="159"/>
      <c r="E9" s="57"/>
      <c r="F9" s="131"/>
      <c r="G9" s="131"/>
    </row>
    <row r="10" spans="1:7" s="34" customFormat="1" ht="14.25" customHeight="1" x14ac:dyDescent="0.2">
      <c r="A10" s="153" t="s">
        <v>191</v>
      </c>
      <c r="B10" s="153" t="s">
        <v>192</v>
      </c>
      <c r="C10" s="153" t="s">
        <v>193</v>
      </c>
      <c r="D10" s="153" t="s">
        <v>194</v>
      </c>
      <c r="E10" s="153" t="s">
        <v>195</v>
      </c>
      <c r="F10" s="59"/>
    </row>
    <row r="11" spans="1:7" s="34" customFormat="1" ht="14.25" customHeight="1" x14ac:dyDescent="0.2">
      <c r="A11" s="58" t="s">
        <v>196</v>
      </c>
      <c r="B11" s="78" t="s">
        <v>440</v>
      </c>
      <c r="C11" s="78" t="s">
        <v>441</v>
      </c>
      <c r="D11" s="154" t="s">
        <v>197</v>
      </c>
      <c r="E11" s="154" t="s">
        <v>197</v>
      </c>
      <c r="F11" s="59"/>
    </row>
    <row r="12" spans="1:7" s="34" customFormat="1" ht="14.25" customHeight="1" x14ac:dyDescent="0.2">
      <c r="A12" s="58" t="s">
        <v>198</v>
      </c>
      <c r="B12" s="78" t="s">
        <v>442</v>
      </c>
      <c r="C12" s="78" t="s">
        <v>325</v>
      </c>
      <c r="D12" s="154" t="s">
        <v>197</v>
      </c>
      <c r="E12" s="154" t="s">
        <v>197</v>
      </c>
      <c r="F12" s="59"/>
    </row>
    <row r="13" spans="1:7" s="34" customFormat="1" ht="12.75" x14ac:dyDescent="0.2">
      <c r="A13" s="58" t="s">
        <v>199</v>
      </c>
      <c r="B13" s="78" t="s">
        <v>443</v>
      </c>
      <c r="C13" s="78" t="s">
        <v>444</v>
      </c>
      <c r="D13" s="154" t="s">
        <v>197</v>
      </c>
      <c r="E13" s="154" t="s">
        <v>197</v>
      </c>
      <c r="F13" s="59"/>
    </row>
    <row r="14" spans="1:7" s="34" customFormat="1" ht="14.25" customHeight="1" x14ac:dyDescent="0.2">
      <c r="A14" s="58" t="s">
        <v>211</v>
      </c>
      <c r="B14" s="78" t="s">
        <v>322</v>
      </c>
      <c r="C14" s="78" t="s">
        <v>323</v>
      </c>
      <c r="D14" s="154" t="s">
        <v>197</v>
      </c>
      <c r="E14" s="154" t="s">
        <v>197</v>
      </c>
      <c r="F14" s="59"/>
    </row>
    <row r="15" spans="1:7" s="34" customFormat="1" ht="14.25" customHeight="1" x14ac:dyDescent="0.2">
      <c r="A15" s="58" t="s">
        <v>212</v>
      </c>
      <c r="B15" s="78" t="s">
        <v>435</v>
      </c>
      <c r="C15" s="78" t="s">
        <v>436</v>
      </c>
      <c r="D15" s="154" t="s">
        <v>197</v>
      </c>
      <c r="E15" s="154" t="s">
        <v>197</v>
      </c>
      <c r="F15" s="59"/>
    </row>
    <row r="16" spans="1:7" s="34" customFormat="1" ht="15" customHeight="1" x14ac:dyDescent="0.2">
      <c r="A16" s="58" t="s">
        <v>213</v>
      </c>
      <c r="B16" s="78" t="s">
        <v>495</v>
      </c>
      <c r="C16" s="78" t="s">
        <v>496</v>
      </c>
      <c r="D16" s="154" t="s">
        <v>497</v>
      </c>
      <c r="E16" s="154" t="s">
        <v>498</v>
      </c>
      <c r="F16" s="59"/>
    </row>
    <row r="17" spans="1:6" s="34" customFormat="1" ht="15" customHeight="1" x14ac:dyDescent="0.2">
      <c r="A17" s="58" t="s">
        <v>214</v>
      </c>
      <c r="B17" s="78" t="s">
        <v>499</v>
      </c>
      <c r="C17" s="78" t="s">
        <v>500</v>
      </c>
      <c r="D17" s="154" t="s">
        <v>501</v>
      </c>
      <c r="E17" s="154" t="s">
        <v>502</v>
      </c>
      <c r="F17" s="59"/>
    </row>
    <row r="18" spans="1:6" s="34" customFormat="1" ht="15" customHeight="1" x14ac:dyDescent="0.2">
      <c r="A18" s="58" t="s">
        <v>284</v>
      </c>
      <c r="B18" s="78" t="s">
        <v>503</v>
      </c>
      <c r="C18" s="78" t="s">
        <v>504</v>
      </c>
      <c r="D18" s="154" t="s">
        <v>505</v>
      </c>
      <c r="E18" s="154" t="s">
        <v>506</v>
      </c>
      <c r="F18" s="59"/>
    </row>
    <row r="19" spans="1:6" s="34" customFormat="1" ht="15" customHeight="1" x14ac:dyDescent="0.2">
      <c r="A19" s="58" t="s">
        <v>285</v>
      </c>
      <c r="B19" s="78" t="s">
        <v>446</v>
      </c>
      <c r="C19" s="78" t="s">
        <v>447</v>
      </c>
      <c r="D19" s="154" t="s">
        <v>448</v>
      </c>
      <c r="E19" s="154" t="s">
        <v>197</v>
      </c>
      <c r="F19" s="59"/>
    </row>
    <row r="20" spans="1:6" s="34" customFormat="1" ht="15" customHeight="1" x14ac:dyDescent="0.2">
      <c r="A20" s="58" t="s">
        <v>286</v>
      </c>
      <c r="B20" s="78" t="s">
        <v>552</v>
      </c>
      <c r="C20" s="78" t="s">
        <v>553</v>
      </c>
      <c r="D20" s="154" t="s">
        <v>197</v>
      </c>
      <c r="E20" s="154" t="s">
        <v>197</v>
      </c>
      <c r="F20" s="59"/>
    </row>
    <row r="21" spans="1:6" s="34" customFormat="1" ht="15" customHeight="1" x14ac:dyDescent="0.2">
      <c r="A21" s="58" t="s">
        <v>287</v>
      </c>
      <c r="B21" s="78" t="s">
        <v>554</v>
      </c>
      <c r="C21" s="78" t="s">
        <v>555</v>
      </c>
      <c r="D21" s="154" t="s">
        <v>197</v>
      </c>
      <c r="E21" s="154" t="s">
        <v>197</v>
      </c>
      <c r="F21" s="59"/>
    </row>
    <row r="22" spans="1:6" s="34" customFormat="1" ht="15" customHeight="1" x14ac:dyDescent="0.2">
      <c r="A22" s="58" t="s">
        <v>288</v>
      </c>
      <c r="B22" s="78" t="s">
        <v>507</v>
      </c>
      <c r="C22" s="78" t="s">
        <v>508</v>
      </c>
      <c r="D22" s="154" t="s">
        <v>197</v>
      </c>
      <c r="E22" s="154" t="s">
        <v>197</v>
      </c>
      <c r="F22" s="59"/>
    </row>
    <row r="23" spans="1:6" s="34" customFormat="1" ht="15" customHeight="1" x14ac:dyDescent="0.2">
      <c r="A23" s="58" t="s">
        <v>315</v>
      </c>
      <c r="B23" s="78" t="s">
        <v>556</v>
      </c>
      <c r="C23" s="78" t="s">
        <v>557</v>
      </c>
      <c r="D23" s="154" t="s">
        <v>558</v>
      </c>
      <c r="E23" s="154" t="s">
        <v>559</v>
      </c>
      <c r="F23" s="59"/>
    </row>
    <row r="24" spans="1:6" s="34" customFormat="1" ht="15" customHeight="1" x14ac:dyDescent="0.2">
      <c r="A24" s="58" t="s">
        <v>316</v>
      </c>
      <c r="B24" s="78" t="s">
        <v>575</v>
      </c>
      <c r="C24" s="78" t="s">
        <v>576</v>
      </c>
      <c r="D24" s="154" t="s">
        <v>577</v>
      </c>
      <c r="E24" s="154" t="s">
        <v>578</v>
      </c>
      <c r="F24" s="59"/>
    </row>
    <row r="25" spans="1:6" s="34" customFormat="1" ht="15" customHeight="1" x14ac:dyDescent="0.2">
      <c r="A25" s="58" t="s">
        <v>317</v>
      </c>
      <c r="B25" s="78" t="s">
        <v>291</v>
      </c>
      <c r="C25" s="78" t="s">
        <v>289</v>
      </c>
      <c r="D25" s="154" t="s">
        <v>290</v>
      </c>
      <c r="E25" s="154" t="s">
        <v>289</v>
      </c>
      <c r="F25" s="59"/>
    </row>
    <row r="26" spans="1:6" s="34" customFormat="1" ht="15" customHeight="1" x14ac:dyDescent="0.2">
      <c r="A26" s="58" t="s">
        <v>318</v>
      </c>
      <c r="B26" s="78" t="s">
        <v>509</v>
      </c>
      <c r="C26" s="78" t="s">
        <v>510</v>
      </c>
      <c r="D26" s="154" t="s">
        <v>511</v>
      </c>
      <c r="E26" s="154" t="s">
        <v>512</v>
      </c>
      <c r="F26" s="59"/>
    </row>
    <row r="27" spans="1:6" s="34" customFormat="1" ht="15" customHeight="1" x14ac:dyDescent="0.2">
      <c r="A27" s="58" t="s">
        <v>319</v>
      </c>
      <c r="B27" s="78" t="s">
        <v>513</v>
      </c>
      <c r="C27" s="78" t="s">
        <v>514</v>
      </c>
      <c r="D27" s="154" t="s">
        <v>515</v>
      </c>
      <c r="E27" s="154" t="s">
        <v>516</v>
      </c>
      <c r="F27" s="59"/>
    </row>
    <row r="28" spans="1:6" s="34" customFormat="1" ht="15" customHeight="1" x14ac:dyDescent="0.2">
      <c r="A28" s="58" t="s">
        <v>320</v>
      </c>
      <c r="B28" s="78" t="s">
        <v>517</v>
      </c>
      <c r="C28" s="78" t="s">
        <v>518</v>
      </c>
      <c r="D28" s="154" t="s">
        <v>519</v>
      </c>
      <c r="E28" s="154" t="s">
        <v>520</v>
      </c>
      <c r="F28" s="59"/>
    </row>
    <row r="29" spans="1:6" s="34" customFormat="1" ht="15" customHeight="1" x14ac:dyDescent="0.2">
      <c r="A29" s="58" t="s">
        <v>321</v>
      </c>
      <c r="B29" s="78" t="s">
        <v>521</v>
      </c>
      <c r="C29" s="78" t="s">
        <v>522</v>
      </c>
      <c r="D29" s="154" t="s">
        <v>523</v>
      </c>
      <c r="E29" s="154" t="s">
        <v>524</v>
      </c>
      <c r="F29" s="59"/>
    </row>
    <row r="30" spans="1:6" s="34" customFormat="1" ht="15" customHeight="1" x14ac:dyDescent="0.2">
      <c r="A30" s="58" t="s">
        <v>324</v>
      </c>
      <c r="B30" s="78" t="s">
        <v>525</v>
      </c>
      <c r="C30" s="78" t="s">
        <v>526</v>
      </c>
      <c r="D30" s="154" t="s">
        <v>527</v>
      </c>
      <c r="E30" s="154" t="s">
        <v>528</v>
      </c>
      <c r="F30" s="59"/>
    </row>
    <row r="31" spans="1:6" s="34" customFormat="1" ht="15" customHeight="1" x14ac:dyDescent="0.2">
      <c r="A31" s="58" t="s">
        <v>326</v>
      </c>
      <c r="B31" s="78" t="s">
        <v>560</v>
      </c>
      <c r="C31" s="78" t="s">
        <v>561</v>
      </c>
      <c r="D31" s="154" t="s">
        <v>562</v>
      </c>
      <c r="E31" s="154" t="s">
        <v>563</v>
      </c>
      <c r="F31" s="59"/>
    </row>
    <row r="32" spans="1:6" s="34" customFormat="1" ht="15" customHeight="1" x14ac:dyDescent="0.2">
      <c r="A32" s="58" t="s">
        <v>327</v>
      </c>
      <c r="B32" s="78" t="s">
        <v>456</v>
      </c>
      <c r="C32" s="78" t="s">
        <v>457</v>
      </c>
      <c r="D32" s="154" t="s">
        <v>458</v>
      </c>
      <c r="E32" s="154" t="s">
        <v>459</v>
      </c>
      <c r="F32" s="59"/>
    </row>
    <row r="33" spans="1:6" s="34" customFormat="1" ht="15" customHeight="1" x14ac:dyDescent="0.2">
      <c r="A33" s="58" t="s">
        <v>328</v>
      </c>
      <c r="B33" s="78" t="s">
        <v>530</v>
      </c>
      <c r="C33" s="78" t="s">
        <v>531</v>
      </c>
      <c r="D33" s="154" t="s">
        <v>532</v>
      </c>
      <c r="E33" s="154" t="s">
        <v>533</v>
      </c>
      <c r="F33" s="59"/>
    </row>
    <row r="34" spans="1:6" s="34" customFormat="1" ht="15" customHeight="1" x14ac:dyDescent="0.2">
      <c r="A34" s="58" t="s">
        <v>329</v>
      </c>
      <c r="B34" s="78" t="s">
        <v>564</v>
      </c>
      <c r="C34" s="78" t="s">
        <v>331</v>
      </c>
      <c r="D34" s="154" t="s">
        <v>565</v>
      </c>
      <c r="E34" s="154" t="s">
        <v>566</v>
      </c>
      <c r="F34" s="59"/>
    </row>
    <row r="35" spans="1:6" s="34" customFormat="1" ht="15" customHeight="1" x14ac:dyDescent="0.2">
      <c r="A35" s="58" t="s">
        <v>334</v>
      </c>
      <c r="B35" s="78" t="s">
        <v>579</v>
      </c>
      <c r="C35" s="78" t="s">
        <v>580</v>
      </c>
      <c r="D35" s="154" t="s">
        <v>197</v>
      </c>
      <c r="E35" s="154" t="s">
        <v>197</v>
      </c>
      <c r="F35" s="59"/>
    </row>
    <row r="36" spans="1:6" s="34" customFormat="1" ht="15" customHeight="1" x14ac:dyDescent="0.2">
      <c r="A36" s="58" t="s">
        <v>335</v>
      </c>
      <c r="B36" s="78" t="s">
        <v>581</v>
      </c>
      <c r="C36" s="78" t="s">
        <v>582</v>
      </c>
      <c r="D36" s="154" t="s">
        <v>197</v>
      </c>
      <c r="E36" s="154" t="s">
        <v>197</v>
      </c>
      <c r="F36" s="59"/>
    </row>
    <row r="37" spans="1:6" s="34" customFormat="1" ht="15" customHeight="1" x14ac:dyDescent="0.2">
      <c r="A37" s="58" t="s">
        <v>529</v>
      </c>
      <c r="B37" s="78" t="s">
        <v>583</v>
      </c>
      <c r="C37" s="78" t="s">
        <v>584</v>
      </c>
      <c r="D37" s="154" t="s">
        <v>197</v>
      </c>
      <c r="E37" s="154" t="s">
        <v>197</v>
      </c>
      <c r="F37" s="59"/>
    </row>
    <row r="38" spans="1:6" s="34" customFormat="1" ht="15" customHeight="1" x14ac:dyDescent="0.2">
      <c r="A38" s="58" t="s">
        <v>534</v>
      </c>
      <c r="B38" s="78" t="s">
        <v>585</v>
      </c>
      <c r="C38" s="78" t="s">
        <v>586</v>
      </c>
      <c r="D38" s="154" t="s">
        <v>197</v>
      </c>
      <c r="E38" s="154" t="s">
        <v>197</v>
      </c>
      <c r="F38" s="59"/>
    </row>
    <row r="39" spans="1:6" s="34" customFormat="1" ht="15" customHeight="1" x14ac:dyDescent="0.2">
      <c r="A39" s="58" t="s">
        <v>535</v>
      </c>
      <c r="B39" s="78" t="s">
        <v>588</v>
      </c>
      <c r="C39" s="78" t="s">
        <v>587</v>
      </c>
      <c r="D39" s="154" t="s">
        <v>197</v>
      </c>
      <c r="E39" s="154" t="s">
        <v>197</v>
      </c>
      <c r="F39" s="59"/>
    </row>
    <row r="40" spans="1:6" s="34" customFormat="1" ht="15" customHeight="1" x14ac:dyDescent="0.2">
      <c r="A40" s="58" t="s">
        <v>536</v>
      </c>
      <c r="B40" s="78" t="s">
        <v>590</v>
      </c>
      <c r="C40" s="78" t="s">
        <v>589</v>
      </c>
      <c r="D40" s="154" t="s">
        <v>197</v>
      </c>
      <c r="E40" s="154" t="s">
        <v>197</v>
      </c>
      <c r="F40" s="59"/>
    </row>
    <row r="41" spans="1:6" s="34" customFormat="1" ht="15" customHeight="1" x14ac:dyDescent="0.2">
      <c r="A41" s="58" t="s">
        <v>343</v>
      </c>
      <c r="B41" s="78" t="s">
        <v>591</v>
      </c>
      <c r="C41" s="78" t="s">
        <v>592</v>
      </c>
      <c r="D41" s="154" t="s">
        <v>197</v>
      </c>
      <c r="E41" s="154" t="s">
        <v>197</v>
      </c>
      <c r="F41" s="59"/>
    </row>
    <row r="42" spans="1:6" s="34" customFormat="1" ht="15" customHeight="1" x14ac:dyDescent="0.2">
      <c r="A42" s="58" t="s">
        <v>344</v>
      </c>
      <c r="B42" s="78" t="s">
        <v>596</v>
      </c>
      <c r="C42" s="78" t="s">
        <v>593</v>
      </c>
      <c r="D42" s="154" t="s">
        <v>594</v>
      </c>
      <c r="E42" s="154" t="s">
        <v>595</v>
      </c>
      <c r="F42" s="59"/>
    </row>
    <row r="43" spans="1:6" s="34" customFormat="1" ht="15" customHeight="1" x14ac:dyDescent="0.2">
      <c r="A43" s="58" t="s">
        <v>567</v>
      </c>
      <c r="B43" s="78"/>
      <c r="C43" s="78"/>
      <c r="D43" s="154"/>
      <c r="E43" s="154"/>
      <c r="F43" s="59"/>
    </row>
    <row r="44" spans="1:6" s="34" customFormat="1" ht="15" customHeight="1" x14ac:dyDescent="0.2">
      <c r="A44" s="58" t="s">
        <v>345</v>
      </c>
      <c r="B44" s="78"/>
      <c r="C44" s="78"/>
      <c r="D44" s="154"/>
      <c r="E44" s="154"/>
      <c r="F44" s="59"/>
    </row>
    <row r="45" spans="1:6" s="34" customFormat="1" ht="15" customHeight="1" x14ac:dyDescent="0.2">
      <c r="A45" s="58" t="s">
        <v>568</v>
      </c>
      <c r="B45" s="78"/>
      <c r="C45" s="78"/>
      <c r="D45" s="154"/>
      <c r="E45" s="154"/>
      <c r="F45" s="59"/>
    </row>
    <row r="46" spans="1:6" s="34" customFormat="1" ht="15" customHeight="1" x14ac:dyDescent="0.2">
      <c r="A46" s="58" t="s">
        <v>569</v>
      </c>
      <c r="B46" s="78"/>
      <c r="C46" s="78"/>
      <c r="D46" s="154"/>
      <c r="E46" s="154"/>
      <c r="F46" s="59"/>
    </row>
    <row r="47" spans="1:6" s="34" customFormat="1" ht="15" customHeight="1" x14ac:dyDescent="0.2">
      <c r="A47" s="58" t="s">
        <v>570</v>
      </c>
      <c r="B47" s="78"/>
      <c r="C47" s="78"/>
      <c r="D47" s="154"/>
      <c r="E47" s="154"/>
      <c r="F47" s="59"/>
    </row>
    <row r="48" spans="1:6" s="34" customFormat="1" ht="15" customHeight="1" x14ac:dyDescent="0.2">
      <c r="A48" s="58" t="s">
        <v>571</v>
      </c>
      <c r="B48" s="78"/>
      <c r="C48" s="78"/>
      <c r="D48" s="154"/>
      <c r="E48" s="154"/>
      <c r="F48" s="59"/>
    </row>
    <row r="49" spans="1:12" s="34" customFormat="1" ht="15" customHeight="1" x14ac:dyDescent="0.2">
      <c r="A49" s="58" t="s">
        <v>572</v>
      </c>
      <c r="B49" s="78"/>
      <c r="C49" s="78"/>
      <c r="D49" s="154"/>
      <c r="E49" s="154"/>
      <c r="F49" s="59"/>
    </row>
    <row r="50" spans="1:12" s="34" customFormat="1" ht="15" customHeight="1" x14ac:dyDescent="0.2">
      <c r="A50" s="58" t="s">
        <v>573</v>
      </c>
      <c r="B50" s="78"/>
      <c r="C50" s="78"/>
      <c r="D50" s="154"/>
      <c r="E50" s="154"/>
      <c r="F50" s="59"/>
    </row>
    <row r="51" spans="1:12" s="34" customFormat="1" ht="15" customHeight="1" x14ac:dyDescent="0.2">
      <c r="A51" s="58" t="s">
        <v>574</v>
      </c>
      <c r="B51" s="78"/>
      <c r="C51" s="78"/>
      <c r="D51" s="154"/>
      <c r="E51" s="154"/>
      <c r="F51" s="59"/>
    </row>
    <row r="52" spans="1:12" s="34" customFormat="1" ht="12.75" x14ac:dyDescent="0.2">
      <c r="A52" s="911"/>
      <c r="B52" s="912"/>
      <c r="C52" s="912"/>
      <c r="D52" s="912"/>
      <c r="E52" s="913"/>
      <c r="F52" s="59"/>
    </row>
    <row r="53" spans="1:12" s="34" customFormat="1" ht="15.75" customHeight="1" x14ac:dyDescent="0.2">
      <c r="A53" s="60" t="s">
        <v>35</v>
      </c>
      <c r="B53" s="61" t="s">
        <v>48</v>
      </c>
      <c r="C53" s="62" t="s">
        <v>36</v>
      </c>
      <c r="D53" s="62" t="s">
        <v>200</v>
      </c>
      <c r="E53" s="62" t="s">
        <v>201</v>
      </c>
      <c r="L53" s="34">
        <f>6300/7</f>
        <v>900</v>
      </c>
    </row>
    <row r="54" spans="1:12" s="34" customFormat="1" ht="21" x14ac:dyDescent="0.2">
      <c r="A54" s="63" t="s">
        <v>202</v>
      </c>
      <c r="B54" s="64" t="s">
        <v>537</v>
      </c>
      <c r="C54" s="65" t="s">
        <v>112</v>
      </c>
      <c r="D54" s="66">
        <v>44503</v>
      </c>
      <c r="E54" s="67">
        <f>IF(SUM(D56:E58)&lt;&gt;0,MEDIAN(D56:E58),"")</f>
        <v>2199.9</v>
      </c>
    </row>
    <row r="55" spans="1:12" s="34" customFormat="1" ht="12.75" x14ac:dyDescent="0.2">
      <c r="A55" s="68" t="s">
        <v>204</v>
      </c>
      <c r="B55" s="914" t="s">
        <v>205</v>
      </c>
      <c r="C55" s="914"/>
      <c r="D55" s="915" t="s">
        <v>190</v>
      </c>
      <c r="E55" s="915"/>
    </row>
    <row r="56" spans="1:12" s="34" customFormat="1" ht="12.75" x14ac:dyDescent="0.2">
      <c r="A56" s="58" t="s">
        <v>196</v>
      </c>
      <c r="B56" s="916" t="str">
        <f>VLOOKUP(A56,$A$11:$E$35,3,0)</f>
        <v>SERTÃO</v>
      </c>
      <c r="C56" s="916"/>
      <c r="D56" s="917">
        <v>2209.16</v>
      </c>
      <c r="E56" s="917"/>
      <c r="H56" s="34" t="e">
        <f>D58/#REF!</f>
        <v>#REF!</v>
      </c>
    </row>
    <row r="57" spans="1:12" s="34" customFormat="1" ht="12.75" x14ac:dyDescent="0.2">
      <c r="A57" s="58" t="s">
        <v>198</v>
      </c>
      <c r="B57" s="918" t="str">
        <f>VLOOKUP(A57,$A$11:$E$35,3,0)</f>
        <v>LEROY MERLIN</v>
      </c>
      <c r="C57" s="919"/>
      <c r="D57" s="920">
        <v>2199.9</v>
      </c>
      <c r="E57" s="920"/>
    </row>
    <row r="58" spans="1:12" s="34" customFormat="1" ht="12.75" x14ac:dyDescent="0.2">
      <c r="A58" s="58" t="s">
        <v>199</v>
      </c>
      <c r="B58" s="921" t="str">
        <f>VLOOKUP(A58,$A$11:$E$35,3,0)</f>
        <v>ACQUAFORT</v>
      </c>
      <c r="C58" s="922"/>
      <c r="D58" s="923">
        <v>1979.9</v>
      </c>
      <c r="E58" s="923"/>
    </row>
    <row r="59" spans="1:12" s="34" customFormat="1" ht="12.75" x14ac:dyDescent="0.2">
      <c r="A59" s="69"/>
      <c r="B59" s="70"/>
      <c r="C59" s="70"/>
      <c r="D59" s="71"/>
      <c r="E59" s="72"/>
    </row>
    <row r="60" spans="1:12" s="34" customFormat="1" ht="12.75" x14ac:dyDescent="0.2">
      <c r="A60" s="60" t="s">
        <v>35</v>
      </c>
      <c r="B60" s="61" t="s">
        <v>48</v>
      </c>
      <c r="C60" s="62" t="s">
        <v>36</v>
      </c>
      <c r="D60" s="62" t="s">
        <v>200</v>
      </c>
      <c r="E60" s="62" t="s">
        <v>201</v>
      </c>
    </row>
    <row r="61" spans="1:12" s="34" customFormat="1" ht="12.75" x14ac:dyDescent="0.2">
      <c r="A61" s="63" t="s">
        <v>206</v>
      </c>
      <c r="B61" s="64" t="s">
        <v>301</v>
      </c>
      <c r="C61" s="65" t="s">
        <v>112</v>
      </c>
      <c r="D61" s="66">
        <v>44503</v>
      </c>
      <c r="E61" s="67">
        <f>IF(SUM(D63:E65)&lt;&gt;0,MEDIAN(D63:E65),"")</f>
        <v>44.85</v>
      </c>
    </row>
    <row r="62" spans="1:12" s="34" customFormat="1" ht="12.75" x14ac:dyDescent="0.2">
      <c r="A62" s="68" t="s">
        <v>204</v>
      </c>
      <c r="B62" s="914" t="s">
        <v>205</v>
      </c>
      <c r="C62" s="914"/>
      <c r="D62" s="915" t="s">
        <v>190</v>
      </c>
      <c r="E62" s="915"/>
    </row>
    <row r="63" spans="1:12" s="34" customFormat="1" ht="12.75" x14ac:dyDescent="0.2">
      <c r="A63" s="58" t="s">
        <v>211</v>
      </c>
      <c r="B63" s="916" t="str">
        <f>VLOOKUP(A63,$A$11:$E$35,3,0)</f>
        <v>AMERICANAS</v>
      </c>
      <c r="C63" s="916"/>
      <c r="D63" s="917">
        <v>44.85</v>
      </c>
      <c r="E63" s="917"/>
    </row>
    <row r="64" spans="1:12" s="34" customFormat="1" ht="12.75" x14ac:dyDescent="0.2">
      <c r="A64" s="58" t="s">
        <v>212</v>
      </c>
      <c r="B64" s="918" t="str">
        <f>VLOOKUP(A64,$A$11:$E$35,3,0)</f>
        <v>MAGAZINE LUIZA</v>
      </c>
      <c r="C64" s="919"/>
      <c r="D64" s="920">
        <v>38.130000000000003</v>
      </c>
      <c r="E64" s="920"/>
    </row>
    <row r="65" spans="1:7" s="34" customFormat="1" ht="12.75" x14ac:dyDescent="0.2">
      <c r="A65" s="58" t="s">
        <v>198</v>
      </c>
      <c r="B65" s="921" t="str">
        <f>VLOOKUP(A65,$A$11:$E$35,3,0)</f>
        <v>LEROY MERLIN</v>
      </c>
      <c r="C65" s="922"/>
      <c r="D65" s="923">
        <v>50.14</v>
      </c>
      <c r="E65" s="923"/>
    </row>
    <row r="66" spans="1:7" s="34" customFormat="1" ht="12.75" x14ac:dyDescent="0.2">
      <c r="A66" s="160"/>
      <c r="B66" s="161"/>
      <c r="C66" s="162"/>
      <c r="D66" s="163"/>
      <c r="E66" s="163"/>
    </row>
    <row r="67" spans="1:7" s="34" customFormat="1" ht="12.75" x14ac:dyDescent="0.2">
      <c r="A67" s="60" t="s">
        <v>35</v>
      </c>
      <c r="B67" s="61" t="s">
        <v>48</v>
      </c>
      <c r="C67" s="62" t="s">
        <v>36</v>
      </c>
      <c r="D67" s="62" t="s">
        <v>200</v>
      </c>
      <c r="E67" s="62" t="s">
        <v>201</v>
      </c>
    </row>
    <row r="68" spans="1:7" s="34" customFormat="1" ht="31.5" x14ac:dyDescent="0.2">
      <c r="A68" s="63" t="s">
        <v>208</v>
      </c>
      <c r="B68" s="64" t="s">
        <v>538</v>
      </c>
      <c r="C68" s="65" t="s">
        <v>186</v>
      </c>
      <c r="D68" s="66">
        <v>44467</v>
      </c>
      <c r="E68" s="67">
        <f>IF(SUM(D70:E72)&lt;&gt;0,MEDIAN(D70:E72),"")</f>
        <v>10277.200000000001</v>
      </c>
    </row>
    <row r="69" spans="1:7" s="34" customFormat="1" ht="12.75" x14ac:dyDescent="0.2">
      <c r="A69" s="68" t="s">
        <v>204</v>
      </c>
      <c r="B69" s="914" t="s">
        <v>205</v>
      </c>
      <c r="C69" s="914"/>
      <c r="D69" s="915" t="s">
        <v>190</v>
      </c>
      <c r="E69" s="915"/>
    </row>
    <row r="70" spans="1:7" s="34" customFormat="1" ht="12.75" x14ac:dyDescent="0.2">
      <c r="A70" s="58" t="s">
        <v>213</v>
      </c>
      <c r="B70" s="916" t="str">
        <f>VLOOKUP(A70,$A$11:$E$35,3,0)</f>
        <v>PERMUTION</v>
      </c>
      <c r="C70" s="916"/>
      <c r="D70" s="917">
        <v>10277.200000000001</v>
      </c>
      <c r="E70" s="917"/>
    </row>
    <row r="71" spans="1:7" s="34" customFormat="1" ht="12.75" x14ac:dyDescent="0.2">
      <c r="A71" s="58" t="s">
        <v>214</v>
      </c>
      <c r="B71" s="918" t="str">
        <f>VLOOKUP(A71,$A$11:$E$35,3,0)</f>
        <v>MINASMED FILTROS</v>
      </c>
      <c r="C71" s="919"/>
      <c r="D71" s="920">
        <v>9717</v>
      </c>
      <c r="E71" s="920"/>
    </row>
    <row r="72" spans="1:7" s="34" customFormat="1" ht="12.75" x14ac:dyDescent="0.2">
      <c r="A72" s="58" t="s">
        <v>284</v>
      </c>
      <c r="B72" s="921" t="str">
        <f>VLOOKUP(A72,$A$11:$E$35,3,0)</f>
        <v>SICA INOX</v>
      </c>
      <c r="C72" s="922"/>
      <c r="D72" s="923">
        <v>16180</v>
      </c>
      <c r="E72" s="923"/>
    </row>
    <row r="73" spans="1:7" s="34" customFormat="1" ht="12.75" x14ac:dyDescent="0.2">
      <c r="A73" s="69"/>
      <c r="B73" s="70"/>
      <c r="C73" s="70"/>
      <c r="D73" s="71"/>
      <c r="E73" s="72"/>
    </row>
    <row r="74" spans="1:7" s="34" customFormat="1" ht="12.75" x14ac:dyDescent="0.2">
      <c r="A74" s="60" t="s">
        <v>35</v>
      </c>
      <c r="B74" s="61" t="s">
        <v>48</v>
      </c>
      <c r="C74" s="62" t="s">
        <v>36</v>
      </c>
      <c r="D74" s="62" t="s">
        <v>200</v>
      </c>
      <c r="E74" s="62" t="s">
        <v>201</v>
      </c>
    </row>
    <row r="75" spans="1:7" s="34" customFormat="1" ht="23.25" customHeight="1" x14ac:dyDescent="0.2">
      <c r="A75" s="63" t="s">
        <v>209</v>
      </c>
      <c r="B75" s="64" t="s">
        <v>481</v>
      </c>
      <c r="C75" s="65" t="s">
        <v>112</v>
      </c>
      <c r="D75" s="66">
        <v>44466</v>
      </c>
      <c r="E75" s="67">
        <f>IF(SUM(D77:E79)&lt;&gt;0,MEDIAN(D77:E79),"")</f>
        <v>218.77</v>
      </c>
      <c r="G75" s="34" t="s">
        <v>347</v>
      </c>
    </row>
    <row r="76" spans="1:7" s="34" customFormat="1" ht="12.75" x14ac:dyDescent="0.2">
      <c r="A76" s="68" t="s">
        <v>204</v>
      </c>
      <c r="B76" s="914" t="s">
        <v>205</v>
      </c>
      <c r="C76" s="914"/>
      <c r="D76" s="915" t="s">
        <v>190</v>
      </c>
      <c r="E76" s="915"/>
    </row>
    <row r="77" spans="1:7" s="34" customFormat="1" ht="12.75" x14ac:dyDescent="0.2">
      <c r="A77" s="58" t="s">
        <v>212</v>
      </c>
      <c r="B77" s="916" t="str">
        <f>VLOOKUP(A77,$A$11:$E$35,3,0)</f>
        <v>MAGAZINE LUIZA</v>
      </c>
      <c r="C77" s="916"/>
      <c r="D77" s="917">
        <v>235.22</v>
      </c>
      <c r="E77" s="917"/>
    </row>
    <row r="78" spans="1:7" s="34" customFormat="1" ht="12.75" x14ac:dyDescent="0.2">
      <c r="A78" s="58" t="s">
        <v>285</v>
      </c>
      <c r="B78" s="918" t="str">
        <f>VLOOKUP(A78,$A$11:$E$35,3,0)</f>
        <v>ILUMINIM</v>
      </c>
      <c r="C78" s="919"/>
      <c r="D78" s="920">
        <v>218.77</v>
      </c>
      <c r="E78" s="920"/>
    </row>
    <row r="79" spans="1:7" s="34" customFormat="1" ht="12.75" x14ac:dyDescent="0.2">
      <c r="A79" s="133" t="s">
        <v>286</v>
      </c>
      <c r="B79" s="921" t="str">
        <f>VLOOKUP(A79,$A$11:$E$35,3,0)</f>
        <v>ELETRORASTRO</v>
      </c>
      <c r="C79" s="922"/>
      <c r="D79" s="923">
        <v>192.45</v>
      </c>
      <c r="E79" s="923"/>
    </row>
    <row r="80" spans="1:7" s="34" customFormat="1" ht="12.75" x14ac:dyDescent="0.2">
      <c r="A80" s="69"/>
      <c r="B80" s="70"/>
      <c r="C80" s="70"/>
      <c r="D80" s="71"/>
      <c r="E80" s="72"/>
    </row>
    <row r="81" spans="1:10" s="34" customFormat="1" ht="12.75" x14ac:dyDescent="0.2">
      <c r="A81" s="60" t="s">
        <v>35</v>
      </c>
      <c r="B81" s="61" t="s">
        <v>48</v>
      </c>
      <c r="C81" s="62" t="s">
        <v>36</v>
      </c>
      <c r="D81" s="62" t="s">
        <v>200</v>
      </c>
      <c r="E81" s="62" t="s">
        <v>201</v>
      </c>
    </row>
    <row r="82" spans="1:10" s="34" customFormat="1" ht="21" x14ac:dyDescent="0.2">
      <c r="A82" s="63" t="s">
        <v>210</v>
      </c>
      <c r="B82" s="135" t="s">
        <v>482</v>
      </c>
      <c r="C82" s="65" t="s">
        <v>112</v>
      </c>
      <c r="D82" s="66">
        <v>44503</v>
      </c>
      <c r="E82" s="67">
        <f>IF(SUM(D84:E86)&lt;&gt;0,MEDIAN(D84:E86),"")</f>
        <v>268.77</v>
      </c>
    </row>
    <row r="83" spans="1:10" s="34" customFormat="1" ht="12.75" x14ac:dyDescent="0.2">
      <c r="A83" s="68" t="s">
        <v>204</v>
      </c>
      <c r="B83" s="914" t="s">
        <v>205</v>
      </c>
      <c r="C83" s="914"/>
      <c r="D83" s="915" t="s">
        <v>190</v>
      </c>
      <c r="E83" s="915"/>
    </row>
    <row r="84" spans="1:10" s="34" customFormat="1" ht="12.75" x14ac:dyDescent="0.2">
      <c r="A84" s="58" t="s">
        <v>212</v>
      </c>
      <c r="B84" s="916" t="str">
        <f>VLOOKUP(A84,$A$11:$E$35,3,0)</f>
        <v>MAGAZINE LUIZA</v>
      </c>
      <c r="C84" s="916"/>
      <c r="D84" s="917">
        <v>283.94</v>
      </c>
      <c r="E84" s="917"/>
    </row>
    <row r="85" spans="1:10" s="34" customFormat="1" ht="12.75" x14ac:dyDescent="0.2">
      <c r="A85" s="58" t="s">
        <v>285</v>
      </c>
      <c r="B85" s="918" t="str">
        <f>VLOOKUP(A85,$A$11:$E$35,3,0)</f>
        <v>ILUMINIM</v>
      </c>
      <c r="C85" s="919"/>
      <c r="D85" s="920">
        <v>268.77</v>
      </c>
      <c r="E85" s="920"/>
    </row>
    <row r="86" spans="1:10" s="34" customFormat="1" ht="12.75" x14ac:dyDescent="0.2">
      <c r="A86" s="58" t="s">
        <v>287</v>
      </c>
      <c r="B86" s="921" t="str">
        <f>VLOOKUP(A86,$A$11:$E$35,3,0)</f>
        <v>COMPRA LED</v>
      </c>
      <c r="C86" s="922"/>
      <c r="D86" s="923">
        <v>210.25</v>
      </c>
      <c r="E86" s="923"/>
      <c r="J86" s="34">
        <f>2</f>
        <v>2</v>
      </c>
    </row>
    <row r="87" spans="1:10" s="34" customFormat="1" ht="12.75" x14ac:dyDescent="0.2">
      <c r="A87" s="69"/>
      <c r="B87" s="70"/>
      <c r="C87" s="70"/>
      <c r="D87" s="71"/>
      <c r="E87" s="72"/>
    </row>
    <row r="88" spans="1:10" s="34" customFormat="1" ht="12.75" x14ac:dyDescent="0.2">
      <c r="A88" s="60" t="s">
        <v>35</v>
      </c>
      <c r="B88" s="61" t="s">
        <v>48</v>
      </c>
      <c r="C88" s="62" t="s">
        <v>36</v>
      </c>
      <c r="D88" s="62" t="s">
        <v>200</v>
      </c>
      <c r="E88" s="62" t="s">
        <v>201</v>
      </c>
    </row>
    <row r="89" spans="1:10" s="34" customFormat="1" ht="32.25" customHeight="1" x14ac:dyDescent="0.2">
      <c r="A89" s="63" t="s">
        <v>348</v>
      </c>
      <c r="B89" s="64" t="s">
        <v>539</v>
      </c>
      <c r="C89" s="65" t="s">
        <v>112</v>
      </c>
      <c r="D89" s="66">
        <v>44466</v>
      </c>
      <c r="E89" s="67">
        <f>IF(SUM(D91:E93)&lt;&gt;0,MEDIAN(D91:E93),"")</f>
        <v>72.34</v>
      </c>
    </row>
    <row r="90" spans="1:10" s="34" customFormat="1" ht="12.75" x14ac:dyDescent="0.2">
      <c r="A90" s="68" t="s">
        <v>204</v>
      </c>
      <c r="B90" s="914" t="s">
        <v>205</v>
      </c>
      <c r="C90" s="914"/>
      <c r="D90" s="915" t="s">
        <v>190</v>
      </c>
      <c r="E90" s="915"/>
    </row>
    <row r="91" spans="1:10" s="34" customFormat="1" ht="12.75" x14ac:dyDescent="0.2">
      <c r="A91" s="132" t="s">
        <v>211</v>
      </c>
      <c r="B91" s="916" t="str">
        <f>VLOOKUP(A91,$A$11:$E$35,3,0)</f>
        <v>AMERICANAS</v>
      </c>
      <c r="C91" s="916"/>
      <c r="D91" s="917">
        <v>72.34</v>
      </c>
      <c r="E91" s="917"/>
    </row>
    <row r="92" spans="1:10" s="34" customFormat="1" ht="12.75" x14ac:dyDescent="0.2">
      <c r="A92" s="58" t="s">
        <v>212</v>
      </c>
      <c r="B92" s="918" t="str">
        <f>VLOOKUP(A92,$A$11:$E$35,3,0)</f>
        <v>MAGAZINE LUIZA</v>
      </c>
      <c r="C92" s="919"/>
      <c r="D92" s="920">
        <v>68.400000000000006</v>
      </c>
      <c r="E92" s="920"/>
    </row>
    <row r="93" spans="1:10" s="34" customFormat="1" ht="12.75" x14ac:dyDescent="0.2">
      <c r="A93" s="133" t="s">
        <v>288</v>
      </c>
      <c r="B93" s="921" t="str">
        <f>VLOOKUP(A93,$A$11:$E$35,3,0)</f>
        <v>ZERO 41 LED</v>
      </c>
      <c r="C93" s="922"/>
      <c r="D93" s="923">
        <v>105.3</v>
      </c>
      <c r="E93" s="923"/>
    </row>
    <row r="94" spans="1:10" s="34" customFormat="1" ht="12.75" x14ac:dyDescent="0.2">
      <c r="A94" s="170"/>
      <c r="B94" s="171"/>
      <c r="C94" s="171"/>
      <c r="D94" s="172"/>
      <c r="E94" s="173"/>
    </row>
    <row r="95" spans="1:10" s="34" customFormat="1" ht="12.75" x14ac:dyDescent="0.2">
      <c r="A95" s="60" t="s">
        <v>35</v>
      </c>
      <c r="B95" s="61" t="s">
        <v>48</v>
      </c>
      <c r="C95" s="62" t="s">
        <v>36</v>
      </c>
      <c r="D95" s="62" t="s">
        <v>200</v>
      </c>
      <c r="E95" s="62" t="s">
        <v>201</v>
      </c>
    </row>
    <row r="96" spans="1:10" s="34" customFormat="1" ht="39.75" customHeight="1" x14ac:dyDescent="0.2">
      <c r="A96" s="63" t="s">
        <v>349</v>
      </c>
      <c r="B96" s="64" t="e">
        <f>#REF!</f>
        <v>#REF!</v>
      </c>
      <c r="C96" s="65" t="s">
        <v>112</v>
      </c>
      <c r="D96" s="66">
        <v>44503</v>
      </c>
      <c r="E96" s="67">
        <f>IF(SUM(D98:E100)&lt;&gt;0,MEDIAN(D98:E100),"")</f>
        <v>152.99</v>
      </c>
    </row>
    <row r="97" spans="1:5" s="34" customFormat="1" ht="12.75" x14ac:dyDescent="0.2">
      <c r="A97" s="68" t="s">
        <v>204</v>
      </c>
      <c r="B97" s="914" t="s">
        <v>205</v>
      </c>
      <c r="C97" s="914"/>
      <c r="D97" s="915" t="s">
        <v>190</v>
      </c>
      <c r="E97" s="915"/>
    </row>
    <row r="98" spans="1:5" s="34" customFormat="1" ht="12.75" x14ac:dyDescent="0.2">
      <c r="A98" s="132" t="s">
        <v>211</v>
      </c>
      <c r="B98" s="916" t="str">
        <f>VLOOKUP(A98,$A$11:$E$35,3,0)</f>
        <v>AMERICANAS</v>
      </c>
      <c r="C98" s="916"/>
      <c r="D98" s="917">
        <v>152.99</v>
      </c>
      <c r="E98" s="917"/>
    </row>
    <row r="99" spans="1:5" s="34" customFormat="1" ht="12.75" x14ac:dyDescent="0.2">
      <c r="A99" s="58" t="s">
        <v>334</v>
      </c>
      <c r="B99" s="918" t="str">
        <f>VLOOKUP(A99,$A$11:$E$35,3,0)</f>
        <v>HIDRO ECO BR</v>
      </c>
      <c r="C99" s="919"/>
      <c r="D99" s="920">
        <v>165.01</v>
      </c>
      <c r="E99" s="920"/>
    </row>
    <row r="100" spans="1:5" s="34" customFormat="1" ht="12.75" x14ac:dyDescent="0.2">
      <c r="A100" s="133" t="s">
        <v>335</v>
      </c>
      <c r="B100" s="921" t="str">
        <f>VLOOKUP(A100,$A$11:$E$51,3,0)</f>
        <v>TECNO FERRAMENTAS</v>
      </c>
      <c r="C100" s="922"/>
      <c r="D100" s="923">
        <v>128.99</v>
      </c>
      <c r="E100" s="923"/>
    </row>
    <row r="101" spans="1:5" s="34" customFormat="1" ht="12.75" x14ac:dyDescent="0.2">
      <c r="A101" s="170"/>
      <c r="B101" s="171"/>
      <c r="C101" s="171"/>
      <c r="D101" s="172"/>
      <c r="E101" s="173"/>
    </row>
    <row r="102" spans="1:5" s="34" customFormat="1" ht="12.75" x14ac:dyDescent="0.2">
      <c r="A102" s="60" t="s">
        <v>35</v>
      </c>
      <c r="B102" s="61" t="s">
        <v>48</v>
      </c>
      <c r="C102" s="62" t="s">
        <v>36</v>
      </c>
      <c r="D102" s="62" t="s">
        <v>200</v>
      </c>
      <c r="E102" s="62" t="s">
        <v>201</v>
      </c>
    </row>
    <row r="103" spans="1:5" s="34" customFormat="1" ht="12.75" x14ac:dyDescent="0.2">
      <c r="A103" s="63" t="s">
        <v>350</v>
      </c>
      <c r="B103" s="64" t="e">
        <f>#REF!</f>
        <v>#REF!</v>
      </c>
      <c r="C103" s="65" t="s">
        <v>112</v>
      </c>
      <c r="D103" s="66">
        <v>44504</v>
      </c>
      <c r="E103" s="67">
        <f>IF(SUM(D105:E107)&lt;&gt;0,MEDIAN(D105:E107),"")</f>
        <v>2.11</v>
      </c>
    </row>
    <row r="104" spans="1:5" s="34" customFormat="1" ht="12.75" x14ac:dyDescent="0.2">
      <c r="A104" s="68" t="s">
        <v>204</v>
      </c>
      <c r="B104" s="914" t="s">
        <v>205</v>
      </c>
      <c r="C104" s="914"/>
      <c r="D104" s="915" t="s">
        <v>190</v>
      </c>
      <c r="E104" s="915"/>
    </row>
    <row r="105" spans="1:5" s="34" customFormat="1" ht="12.75" x14ac:dyDescent="0.2">
      <c r="A105" s="132" t="s">
        <v>529</v>
      </c>
      <c r="B105" s="916" t="str">
        <f>VLOOKUP(A105,$A$11:$E$51,3,0)</f>
        <v>LOJA ELETRICA LTDA</v>
      </c>
      <c r="C105" s="916"/>
      <c r="D105" s="917">
        <v>2.5499999999999998</v>
      </c>
      <c r="E105" s="917"/>
    </row>
    <row r="106" spans="1:5" s="34" customFormat="1" ht="12.75" x14ac:dyDescent="0.2">
      <c r="A106" s="58" t="s">
        <v>534</v>
      </c>
      <c r="B106" s="924" t="str">
        <f>VLOOKUP(A106,$A$11:$E$51,3,0)</f>
        <v>MABORE</v>
      </c>
      <c r="C106" s="924"/>
      <c r="D106" s="920">
        <v>2.11</v>
      </c>
      <c r="E106" s="920"/>
    </row>
    <row r="107" spans="1:5" s="34" customFormat="1" ht="12.75" x14ac:dyDescent="0.2">
      <c r="A107" s="133" t="s">
        <v>535</v>
      </c>
      <c r="B107" s="925" t="str">
        <f>VLOOKUP(A107,$A$11:$E$51,3,0)</f>
        <v>CASA DOS PARAFUSOS</v>
      </c>
      <c r="C107" s="925"/>
      <c r="D107" s="923">
        <v>1.98</v>
      </c>
      <c r="E107" s="923"/>
    </row>
    <row r="108" spans="1:5" s="34" customFormat="1" ht="12.75" x14ac:dyDescent="0.2">
      <c r="A108" s="170"/>
      <c r="B108" s="171"/>
      <c r="C108" s="171"/>
      <c r="D108" s="172"/>
      <c r="E108" s="173"/>
    </row>
    <row r="109" spans="1:5" s="34" customFormat="1" ht="12.75" x14ac:dyDescent="0.2">
      <c r="A109" s="60" t="s">
        <v>35</v>
      </c>
      <c r="B109" s="61" t="s">
        <v>48</v>
      </c>
      <c r="C109" s="62" t="s">
        <v>36</v>
      </c>
      <c r="D109" s="62" t="s">
        <v>200</v>
      </c>
      <c r="E109" s="62" t="s">
        <v>201</v>
      </c>
    </row>
    <row r="110" spans="1:5" s="34" customFormat="1" ht="12.75" x14ac:dyDescent="0.2">
      <c r="A110" s="63" t="s">
        <v>351</v>
      </c>
      <c r="B110" s="64" t="e">
        <f>#REF!</f>
        <v>#REF!</v>
      </c>
      <c r="C110" s="65" t="s">
        <v>112</v>
      </c>
      <c r="D110" s="66">
        <v>44504</v>
      </c>
      <c r="E110" s="67">
        <f>IF(SUM(D112:E114)&lt;&gt;0,MEDIAN(D112:E114),"")</f>
        <v>59.48</v>
      </c>
    </row>
    <row r="111" spans="1:5" s="34" customFormat="1" ht="12.75" x14ac:dyDescent="0.2">
      <c r="A111" s="68" t="s">
        <v>204</v>
      </c>
      <c r="B111" s="914" t="s">
        <v>205</v>
      </c>
      <c r="C111" s="914"/>
      <c r="D111" s="915" t="s">
        <v>190</v>
      </c>
      <c r="E111" s="915"/>
    </row>
    <row r="112" spans="1:5" s="34" customFormat="1" ht="12.75" x14ac:dyDescent="0.2">
      <c r="A112" s="132" t="s">
        <v>536</v>
      </c>
      <c r="B112" s="924" t="str">
        <f>VLOOKUP(A112,$A$11:$E$51,3,0)</f>
        <v>ORUBY</v>
      </c>
      <c r="C112" s="924"/>
      <c r="D112" s="917">
        <v>61.99</v>
      </c>
      <c r="E112" s="917"/>
    </row>
    <row r="113" spans="1:5" s="34" customFormat="1" ht="12.75" x14ac:dyDescent="0.2">
      <c r="A113" s="58" t="s">
        <v>343</v>
      </c>
      <c r="B113" s="924" t="str">
        <f>VLOOKUP(A113,$A$11:$E$51,3,0)</f>
        <v>ELETRO CENTER</v>
      </c>
      <c r="C113" s="924"/>
      <c r="D113" s="920">
        <v>59.48</v>
      </c>
      <c r="E113" s="920"/>
    </row>
    <row r="114" spans="1:5" s="34" customFormat="1" ht="12.75" x14ac:dyDescent="0.2">
      <c r="A114" s="133" t="s">
        <v>344</v>
      </c>
      <c r="B114" s="925" t="str">
        <f>VLOOKUP(A114,$A$11:$E$51,3,0)</f>
        <v>ELETRICA POLO</v>
      </c>
      <c r="C114" s="925"/>
      <c r="D114" s="923">
        <v>57.6</v>
      </c>
      <c r="E114" s="923"/>
    </row>
    <row r="115" spans="1:5" s="34" customFormat="1" ht="12.75" x14ac:dyDescent="0.2">
      <c r="A115" s="170"/>
      <c r="B115" s="171"/>
      <c r="C115" s="171"/>
      <c r="D115" s="172"/>
      <c r="E115" s="173"/>
    </row>
    <row r="116" spans="1:5" s="34" customFormat="1" ht="12.75" x14ac:dyDescent="0.2">
      <c r="A116" s="60" t="s">
        <v>35</v>
      </c>
      <c r="B116" s="61" t="s">
        <v>48</v>
      </c>
      <c r="C116" s="62" t="s">
        <v>36</v>
      </c>
      <c r="D116" s="62" t="s">
        <v>200</v>
      </c>
      <c r="E116" s="62" t="s">
        <v>201</v>
      </c>
    </row>
    <row r="117" spans="1:5" s="34" customFormat="1" ht="23.25" customHeight="1" x14ac:dyDescent="0.2">
      <c r="A117" s="63" t="s">
        <v>352</v>
      </c>
      <c r="B117" s="64" t="e">
        <f>#REF!</f>
        <v>#REF!</v>
      </c>
      <c r="C117" s="65" t="s">
        <v>112</v>
      </c>
      <c r="D117" s="66">
        <v>44504</v>
      </c>
      <c r="E117" s="67">
        <f>IF(SUM(D119:E121)&lt;&gt;0,MEDIAN(D119:E121),"")</f>
        <v>59.48</v>
      </c>
    </row>
    <row r="118" spans="1:5" s="34" customFormat="1" ht="12.75" x14ac:dyDescent="0.2">
      <c r="A118" s="68" t="s">
        <v>204</v>
      </c>
      <c r="B118" s="914" t="s">
        <v>205</v>
      </c>
      <c r="C118" s="914"/>
      <c r="D118" s="915" t="s">
        <v>190</v>
      </c>
      <c r="E118" s="915"/>
    </row>
    <row r="119" spans="1:5" s="34" customFormat="1" ht="12.75" x14ac:dyDescent="0.2">
      <c r="A119" s="132" t="s">
        <v>536</v>
      </c>
      <c r="B119" s="924" t="str">
        <f>VLOOKUP(A119,$A$11:$E$51,3,0)</f>
        <v>ORUBY</v>
      </c>
      <c r="C119" s="924"/>
      <c r="D119" s="917">
        <v>61.99</v>
      </c>
      <c r="E119" s="917"/>
    </row>
    <row r="120" spans="1:5" s="34" customFormat="1" ht="12.75" x14ac:dyDescent="0.2">
      <c r="A120" s="58" t="s">
        <v>343</v>
      </c>
      <c r="B120" s="924" t="str">
        <f>VLOOKUP(A120,$A$11:$E$51,3,0)</f>
        <v>ELETRO CENTER</v>
      </c>
      <c r="C120" s="924"/>
      <c r="D120" s="920">
        <v>59.48</v>
      </c>
      <c r="E120" s="920"/>
    </row>
    <row r="121" spans="1:5" s="34" customFormat="1" ht="12.75" x14ac:dyDescent="0.2">
      <c r="A121" s="133" t="s">
        <v>344</v>
      </c>
      <c r="B121" s="925" t="str">
        <f>VLOOKUP(A121,$A$11:$E$51,3,0)</f>
        <v>ELETRICA POLO</v>
      </c>
      <c r="C121" s="925"/>
      <c r="D121" s="923">
        <v>57.6</v>
      </c>
      <c r="E121" s="923"/>
    </row>
    <row r="122" spans="1:5" s="34" customFormat="1" ht="12.75" x14ac:dyDescent="0.2">
      <c r="A122" s="170"/>
      <c r="B122" s="171"/>
      <c r="C122" s="171"/>
      <c r="D122" s="172"/>
      <c r="E122" s="173"/>
    </row>
    <row r="123" spans="1:5" s="34" customFormat="1" ht="12.75" x14ac:dyDescent="0.2">
      <c r="A123" s="170"/>
      <c r="B123" s="171"/>
      <c r="C123" s="171"/>
      <c r="D123" s="172"/>
      <c r="E123" s="173"/>
    </row>
    <row r="124" spans="1:5" s="34" customFormat="1" ht="12.75" x14ac:dyDescent="0.2">
      <c r="A124" s="170"/>
      <c r="B124" s="171"/>
      <c r="C124" s="171"/>
      <c r="D124" s="172"/>
      <c r="E124" s="173"/>
    </row>
    <row r="125" spans="1:5" s="34" customFormat="1" ht="12.75" x14ac:dyDescent="0.2">
      <c r="A125" s="170"/>
      <c r="B125" s="171"/>
      <c r="C125" s="171"/>
      <c r="D125" s="172"/>
      <c r="E125" s="173"/>
    </row>
    <row r="126" spans="1:5" s="34" customFormat="1" ht="12.75" x14ac:dyDescent="0.2">
      <c r="A126" s="170"/>
      <c r="B126" s="171"/>
      <c r="C126" s="171"/>
      <c r="D126" s="172"/>
      <c r="E126" s="173"/>
    </row>
    <row r="127" spans="1:5" s="34" customFormat="1" ht="12.75" x14ac:dyDescent="0.2">
      <c r="A127" s="170"/>
      <c r="B127" s="171"/>
      <c r="C127" s="171"/>
      <c r="D127" s="172"/>
      <c r="E127" s="173"/>
    </row>
    <row r="128" spans="1:5" s="34" customFormat="1" ht="12.75" x14ac:dyDescent="0.2">
      <c r="A128" s="170"/>
      <c r="B128" s="171"/>
      <c r="C128" s="171"/>
      <c r="D128" s="172"/>
      <c r="E128" s="173"/>
    </row>
    <row r="129" spans="1:5" s="34" customFormat="1" ht="12.75" x14ac:dyDescent="0.2">
      <c r="A129" s="170"/>
      <c r="B129" s="171"/>
      <c r="C129" s="171"/>
      <c r="D129" s="172"/>
      <c r="E129" s="173"/>
    </row>
    <row r="130" spans="1:5" s="34" customFormat="1" ht="12.75" x14ac:dyDescent="0.2">
      <c r="A130" s="170"/>
      <c r="B130" s="171"/>
      <c r="C130" s="171"/>
      <c r="D130" s="172"/>
      <c r="E130" s="173"/>
    </row>
    <row r="131" spans="1:5" s="34" customFormat="1" ht="12.75" x14ac:dyDescent="0.2">
      <c r="A131" s="60" t="s">
        <v>35</v>
      </c>
      <c r="B131" s="61" t="s">
        <v>48</v>
      </c>
      <c r="C131" s="62" t="s">
        <v>36</v>
      </c>
      <c r="D131" s="62" t="s">
        <v>200</v>
      </c>
      <c r="E131" s="62" t="s">
        <v>201</v>
      </c>
    </row>
    <row r="132" spans="1:5" s="34" customFormat="1" ht="31.5" x14ac:dyDescent="0.2">
      <c r="A132" s="63" t="s">
        <v>350</v>
      </c>
      <c r="B132" s="64" t="s">
        <v>493</v>
      </c>
      <c r="C132" s="65" t="s">
        <v>112</v>
      </c>
      <c r="D132" s="66">
        <v>44504</v>
      </c>
      <c r="E132" s="67">
        <f>IF(SUM(D134:E136)&lt;&gt;0,MEDIAN(D134:E136),"")</f>
        <v>6025.3</v>
      </c>
    </row>
    <row r="133" spans="1:5" s="34" customFormat="1" ht="12.75" x14ac:dyDescent="0.2">
      <c r="A133" s="68" t="s">
        <v>204</v>
      </c>
      <c r="B133" s="914" t="s">
        <v>205</v>
      </c>
      <c r="C133" s="914"/>
      <c r="D133" s="915" t="s">
        <v>190</v>
      </c>
      <c r="E133" s="915"/>
    </row>
    <row r="134" spans="1:5" s="34" customFormat="1" ht="12.75" x14ac:dyDescent="0.2">
      <c r="A134" s="132" t="s">
        <v>315</v>
      </c>
      <c r="B134" s="916" t="str">
        <f>VLOOKUP(A134,$A$11:$E$35,3,0)</f>
        <v>CRISTAL VIDROS</v>
      </c>
      <c r="C134" s="916"/>
      <c r="D134" s="917">
        <v>6983.99</v>
      </c>
      <c r="E134" s="917"/>
    </row>
    <row r="135" spans="1:5" s="34" customFormat="1" ht="12.75" x14ac:dyDescent="0.2">
      <c r="A135" s="58" t="s">
        <v>316</v>
      </c>
      <c r="B135" s="918" t="str">
        <f>VLOOKUP(A135,$A$11:$E$35,3,0)</f>
        <v>NELSON VIDROS</v>
      </c>
      <c r="C135" s="919"/>
      <c r="D135" s="920">
        <v>5895.2</v>
      </c>
      <c r="E135" s="920"/>
    </row>
    <row r="136" spans="1:5" s="34" customFormat="1" ht="12.75" x14ac:dyDescent="0.2">
      <c r="A136" s="133" t="s">
        <v>317</v>
      </c>
      <c r="B136" s="921" t="str">
        <f>VLOOKUP(A136,$A$11:$E$35,3,0)</f>
        <v>VARANDA VIDROS</v>
      </c>
      <c r="C136" s="922"/>
      <c r="D136" s="923">
        <v>6025.3</v>
      </c>
      <c r="E136" s="923"/>
    </row>
    <row r="137" spans="1:5" s="34" customFormat="1" ht="12.75" x14ac:dyDescent="0.2">
      <c r="A137" s="136"/>
      <c r="D137" s="73"/>
      <c r="E137" s="137"/>
    </row>
    <row r="138" spans="1:5" s="34" customFormat="1" ht="12.75" x14ac:dyDescent="0.2">
      <c r="A138" s="60" t="s">
        <v>35</v>
      </c>
      <c r="B138" s="61" t="s">
        <v>48</v>
      </c>
      <c r="C138" s="62" t="s">
        <v>36</v>
      </c>
      <c r="D138" s="62" t="s">
        <v>200</v>
      </c>
      <c r="E138" s="62" t="s">
        <v>201</v>
      </c>
    </row>
    <row r="139" spans="1:5" s="34" customFormat="1" ht="31.5" x14ac:dyDescent="0.2">
      <c r="A139" s="63" t="s">
        <v>350</v>
      </c>
      <c r="B139" s="135" t="s">
        <v>491</v>
      </c>
      <c r="C139" s="65" t="s">
        <v>42</v>
      </c>
      <c r="D139" s="66">
        <v>44504</v>
      </c>
      <c r="E139" s="67">
        <f>IF(SUM(D141:E143)&lt;&gt;0,MEDIAN(D141:E143),"")</f>
        <v>1400</v>
      </c>
    </row>
    <row r="140" spans="1:5" s="34" customFormat="1" ht="12.75" x14ac:dyDescent="0.2">
      <c r="A140" s="68" t="s">
        <v>204</v>
      </c>
      <c r="B140" s="914" t="s">
        <v>205</v>
      </c>
      <c r="C140" s="914"/>
      <c r="D140" s="915" t="s">
        <v>190</v>
      </c>
      <c r="E140" s="915"/>
    </row>
    <row r="141" spans="1:5" s="34" customFormat="1" ht="12.75" x14ac:dyDescent="0.2">
      <c r="A141" s="132" t="s">
        <v>318</v>
      </c>
      <c r="B141" s="916" t="str">
        <f>VLOOKUP(A141,$A$11:$E$35,3,0)</f>
        <v>ESQUADRIAS SÃO CHINE</v>
      </c>
      <c r="C141" s="916"/>
      <c r="D141" s="917">
        <v>1100</v>
      </c>
      <c r="E141" s="917"/>
    </row>
    <row r="142" spans="1:5" s="34" customFormat="1" ht="12.75" x14ac:dyDescent="0.2">
      <c r="A142" s="58" t="s">
        <v>319</v>
      </c>
      <c r="B142" s="918" t="str">
        <f>VLOOKUP(A142,$A$11:$E$35,3,0)</f>
        <v>ESQUADRIAS GUAÇU</v>
      </c>
      <c r="C142" s="919"/>
      <c r="D142" s="920">
        <v>1400</v>
      </c>
      <c r="E142" s="920"/>
    </row>
    <row r="143" spans="1:5" s="34" customFormat="1" ht="12.75" x14ac:dyDescent="0.2">
      <c r="A143" s="133" t="s">
        <v>320</v>
      </c>
      <c r="B143" s="921" t="str">
        <f>VLOOKUP(A143,$A$11:$E$35,3,0)</f>
        <v>KS ESQUADRIAS</v>
      </c>
      <c r="C143" s="922"/>
      <c r="D143" s="923">
        <v>1980</v>
      </c>
      <c r="E143" s="923"/>
    </row>
    <row r="144" spans="1:5" s="34" customFormat="1" ht="12.75" x14ac:dyDescent="0.2">
      <c r="A144" s="136"/>
      <c r="D144" s="73"/>
      <c r="E144" s="137"/>
    </row>
    <row r="145" spans="1:5" s="34" customFormat="1" ht="12.75" x14ac:dyDescent="0.2">
      <c r="A145" s="60" t="s">
        <v>35</v>
      </c>
      <c r="B145" s="61" t="s">
        <v>48</v>
      </c>
      <c r="C145" s="62" t="s">
        <v>36</v>
      </c>
      <c r="D145" s="62" t="s">
        <v>200</v>
      </c>
      <c r="E145" s="62" t="s">
        <v>201</v>
      </c>
    </row>
    <row r="146" spans="1:5" s="34" customFormat="1" ht="31.5" x14ac:dyDescent="0.2">
      <c r="A146" s="63" t="s">
        <v>351</v>
      </c>
      <c r="B146" s="135" t="s">
        <v>540</v>
      </c>
      <c r="C146" s="65" t="s">
        <v>112</v>
      </c>
      <c r="D146" s="66">
        <v>44504</v>
      </c>
      <c r="E146" s="67">
        <f>IF(SUM(D148:E150)&lt;&gt;0,MEDIAN(D148:E150),"")</f>
        <v>2687.37</v>
      </c>
    </row>
    <row r="147" spans="1:5" s="34" customFormat="1" ht="12.75" x14ac:dyDescent="0.2">
      <c r="A147" s="68" t="s">
        <v>204</v>
      </c>
      <c r="B147" s="914" t="s">
        <v>205</v>
      </c>
      <c r="C147" s="914"/>
      <c r="D147" s="915" t="s">
        <v>190</v>
      </c>
      <c r="E147" s="915"/>
    </row>
    <row r="148" spans="1:5" s="34" customFormat="1" ht="12.75" x14ac:dyDescent="0.2">
      <c r="A148" s="132" t="s">
        <v>318</v>
      </c>
      <c r="B148" s="916" t="str">
        <f>VLOOKUP(A148,$A$11:$E$35,3,0)</f>
        <v>ESQUADRIAS SÃO CHINE</v>
      </c>
      <c r="C148" s="916"/>
      <c r="D148" s="917">
        <v>2687.37</v>
      </c>
      <c r="E148" s="917"/>
    </row>
    <row r="149" spans="1:5" s="34" customFormat="1" ht="12.75" x14ac:dyDescent="0.2">
      <c r="A149" s="58" t="s">
        <v>319</v>
      </c>
      <c r="B149" s="918" t="str">
        <f>VLOOKUP(A149,$A$11:$E$35,3,0)</f>
        <v>ESQUADRIAS GUAÇU</v>
      </c>
      <c r="C149" s="919"/>
      <c r="D149" s="920">
        <v>4775.12</v>
      </c>
      <c r="E149" s="920"/>
    </row>
    <row r="150" spans="1:5" s="34" customFormat="1" ht="12.75" x14ac:dyDescent="0.2">
      <c r="A150" s="133" t="s">
        <v>320</v>
      </c>
      <c r="B150" s="921" t="str">
        <f>VLOOKUP(A150,$A$11:$E$35,3,0)</f>
        <v>KS ESQUADRIAS</v>
      </c>
      <c r="C150" s="922"/>
      <c r="D150" s="923">
        <v>2368</v>
      </c>
      <c r="E150" s="923"/>
    </row>
    <row r="151" spans="1:5" s="34" customFormat="1" ht="12.75" x14ac:dyDescent="0.2">
      <c r="A151" s="136"/>
      <c r="D151" s="73"/>
      <c r="E151" s="137"/>
    </row>
    <row r="152" spans="1:5" s="34" customFormat="1" ht="12.75" x14ac:dyDescent="0.2">
      <c r="A152" s="60" t="s">
        <v>35</v>
      </c>
      <c r="B152" s="61" t="s">
        <v>48</v>
      </c>
      <c r="C152" s="62" t="s">
        <v>36</v>
      </c>
      <c r="D152" s="62" t="s">
        <v>200</v>
      </c>
      <c r="E152" s="62" t="s">
        <v>201</v>
      </c>
    </row>
    <row r="153" spans="1:5" s="34" customFormat="1" ht="42" x14ac:dyDescent="0.2">
      <c r="A153" s="63" t="s">
        <v>352</v>
      </c>
      <c r="B153" s="135" t="str">
        <f>[12]ORÇAMENTO_DES!G175</f>
        <v>PORTA DE CORRER AUTOMÁTICA, EM VIDRO TEMPERADO INCOLOR 8MM, 4 FOLHAS (2 MOVEIS E DUAS FIXAS), COM BATE FECHA, NAS DIMENSÕES 2,2X270CM - FORNECIMENTO E INSTALAÇÃO</v>
      </c>
      <c r="C153" s="65" t="s">
        <v>203</v>
      </c>
      <c r="D153" s="66">
        <v>44504</v>
      </c>
      <c r="E153" s="67">
        <f>IF(SUM(D155:E157)&lt;&gt;0,MEDIAN(D155:E157),"")</f>
        <v>16104.65</v>
      </c>
    </row>
    <row r="154" spans="1:5" s="34" customFormat="1" ht="12.75" x14ac:dyDescent="0.2">
      <c r="A154" s="68" t="s">
        <v>204</v>
      </c>
      <c r="B154" s="914" t="s">
        <v>205</v>
      </c>
      <c r="C154" s="914"/>
      <c r="D154" s="915" t="s">
        <v>190</v>
      </c>
      <c r="E154" s="915"/>
    </row>
    <row r="155" spans="1:5" s="34" customFormat="1" ht="12.75" x14ac:dyDescent="0.2">
      <c r="A155" s="132" t="s">
        <v>315</v>
      </c>
      <c r="B155" s="916" t="str">
        <f>VLOOKUP(A155,$A$11:$E$35,3,0)</f>
        <v>CRISTAL VIDROS</v>
      </c>
      <c r="C155" s="916"/>
      <c r="D155" s="917">
        <v>17918.86</v>
      </c>
      <c r="E155" s="917"/>
    </row>
    <row r="156" spans="1:5" s="34" customFormat="1" ht="12.75" x14ac:dyDescent="0.2">
      <c r="A156" s="58" t="s">
        <v>316</v>
      </c>
      <c r="B156" s="918" t="str">
        <f>VLOOKUP(A156,$A$11:$E$35,3,0)</f>
        <v>NELSON VIDROS</v>
      </c>
      <c r="C156" s="919"/>
      <c r="D156" s="920">
        <v>15845.5</v>
      </c>
      <c r="E156" s="920"/>
    </row>
    <row r="157" spans="1:5" s="34" customFormat="1" ht="12.75" x14ac:dyDescent="0.2">
      <c r="A157" s="133" t="s">
        <v>317</v>
      </c>
      <c r="B157" s="921" t="str">
        <f>VLOOKUP(A157,$A$11:$E$35,3,0)</f>
        <v>VARANDA VIDROS</v>
      </c>
      <c r="C157" s="922"/>
      <c r="D157" s="923">
        <v>16104.65</v>
      </c>
      <c r="E157" s="923"/>
    </row>
    <row r="158" spans="1:5" s="34" customFormat="1" ht="12.75" x14ac:dyDescent="0.2">
      <c r="A158" s="136"/>
      <c r="D158" s="73"/>
      <c r="E158" s="137"/>
    </row>
    <row r="159" spans="1:5" s="34" customFormat="1" ht="12.75" x14ac:dyDescent="0.2">
      <c r="A159" s="60" t="s">
        <v>35</v>
      </c>
      <c r="B159" s="61" t="s">
        <v>48</v>
      </c>
      <c r="C159" s="62" t="s">
        <v>36</v>
      </c>
      <c r="D159" s="62" t="s">
        <v>200</v>
      </c>
      <c r="E159" s="62" t="s">
        <v>201</v>
      </c>
    </row>
    <row r="160" spans="1:5" s="34" customFormat="1" ht="31.5" x14ac:dyDescent="0.2">
      <c r="A160" s="63" t="s">
        <v>353</v>
      </c>
      <c r="B160" s="64" t="s">
        <v>494</v>
      </c>
      <c r="C160" s="65" t="s">
        <v>112</v>
      </c>
      <c r="D160" s="66">
        <v>44463</v>
      </c>
      <c r="E160" s="67">
        <f>IF(SUM(D162:E164)&lt;&gt;0,MEDIAN(D162:E164),"")</f>
        <v>238490</v>
      </c>
    </row>
    <row r="161" spans="1:5" s="34" customFormat="1" ht="12.75" x14ac:dyDescent="0.2">
      <c r="A161" s="68" t="s">
        <v>204</v>
      </c>
      <c r="B161" s="914" t="s">
        <v>205</v>
      </c>
      <c r="C161" s="914"/>
      <c r="D161" s="915" t="s">
        <v>190</v>
      </c>
      <c r="E161" s="915"/>
    </row>
    <row r="162" spans="1:5" s="34" customFormat="1" ht="12.75" x14ac:dyDescent="0.2">
      <c r="A162" s="58" t="s">
        <v>327</v>
      </c>
      <c r="B162" s="918" t="str">
        <f>VLOOKUP(A162,$A$11:$E$35,3,0)</f>
        <v>GAÚCHA CONSTRUÇÕES ELÉTRICAS</v>
      </c>
      <c r="C162" s="919"/>
      <c r="D162" s="926">
        <v>238490</v>
      </c>
      <c r="E162" s="926"/>
    </row>
    <row r="163" spans="1:5" s="34" customFormat="1" ht="12.75" x14ac:dyDescent="0.2">
      <c r="A163" s="58" t="s">
        <v>328</v>
      </c>
      <c r="B163" s="918" t="str">
        <f>VLOOKUP(A163,$A$11:$E$52,3,0)</f>
        <v>KIMARKI</v>
      </c>
      <c r="C163" s="919"/>
      <c r="D163" s="927">
        <v>225543</v>
      </c>
      <c r="E163" s="927"/>
    </row>
    <row r="164" spans="1:5" s="34" customFormat="1" ht="12.75" x14ac:dyDescent="0.2">
      <c r="A164" s="58" t="s">
        <v>329</v>
      </c>
      <c r="B164" s="918" t="str">
        <f>VLOOKUP(A164,$A$11:$E$52,3,0)</f>
        <v>CONTRAFO</v>
      </c>
      <c r="C164" s="919"/>
      <c r="D164" s="928">
        <v>396750</v>
      </c>
      <c r="E164" s="928"/>
    </row>
    <row r="165" spans="1:5" s="34" customFormat="1" ht="12.75" x14ac:dyDescent="0.2">
      <c r="A165" s="136"/>
      <c r="D165" s="73"/>
      <c r="E165" s="137"/>
    </row>
    <row r="166" spans="1:5" s="34" customFormat="1" ht="12.75" x14ac:dyDescent="0.2">
      <c r="A166" s="60" t="s">
        <v>35</v>
      </c>
      <c r="B166" s="61" t="s">
        <v>48</v>
      </c>
      <c r="C166" s="62" t="s">
        <v>36</v>
      </c>
      <c r="D166" s="62" t="s">
        <v>200</v>
      </c>
      <c r="E166" s="62" t="s">
        <v>201</v>
      </c>
    </row>
    <row r="167" spans="1:5" s="34" customFormat="1" ht="44.25" customHeight="1" x14ac:dyDescent="0.2">
      <c r="A167" s="134" t="s">
        <v>354</v>
      </c>
      <c r="B167" s="64" t="s">
        <v>541</v>
      </c>
      <c r="C167" s="65" t="s">
        <v>112</v>
      </c>
      <c r="D167" s="66">
        <v>44462</v>
      </c>
      <c r="E167" s="67">
        <f>IF(SUM(D169:E171)&lt;&gt;0,MEDIAN(D169:E171),"")</f>
        <v>260190</v>
      </c>
    </row>
    <row r="168" spans="1:5" s="34" customFormat="1" ht="12.75" x14ac:dyDescent="0.2">
      <c r="A168" s="68" t="s">
        <v>204</v>
      </c>
      <c r="B168" s="914" t="s">
        <v>205</v>
      </c>
      <c r="C168" s="914"/>
      <c r="D168" s="915" t="s">
        <v>190</v>
      </c>
      <c r="E168" s="915"/>
    </row>
    <row r="169" spans="1:5" s="34" customFormat="1" ht="12.75" x14ac:dyDescent="0.2">
      <c r="A169" s="132" t="s">
        <v>321</v>
      </c>
      <c r="B169" s="929" t="str">
        <f>VLOOKUP(A169,$A$11:$E$52,3,0)</f>
        <v>GERAFORTE</v>
      </c>
      <c r="C169" s="930"/>
      <c r="D169" s="926">
        <v>317900</v>
      </c>
      <c r="E169" s="926"/>
    </row>
    <row r="170" spans="1:5" s="34" customFormat="1" ht="12.75" x14ac:dyDescent="0.2">
      <c r="A170" s="58" t="s">
        <v>324</v>
      </c>
      <c r="B170" s="918" t="str">
        <f>VLOOKUP(A170,$A$11:$E$52,3,0)</f>
        <v>STEMAC</v>
      </c>
      <c r="C170" s="919"/>
      <c r="D170" s="927">
        <v>260190</v>
      </c>
      <c r="E170" s="927"/>
    </row>
    <row r="171" spans="1:5" s="34" customFormat="1" ht="12.75" x14ac:dyDescent="0.2">
      <c r="A171" s="133" t="s">
        <v>326</v>
      </c>
      <c r="B171" s="921" t="str">
        <f>VLOOKUP(A171,$A$11:$E$52,3,0)</f>
        <v>GENERAC</v>
      </c>
      <c r="C171" s="922"/>
      <c r="D171" s="928">
        <v>234560</v>
      </c>
      <c r="E171" s="928"/>
    </row>
    <row r="172" spans="1:5" s="34" customFormat="1" ht="12.75" x14ac:dyDescent="0.2">
      <c r="A172" s="136"/>
      <c r="D172" s="73"/>
      <c r="E172" s="137"/>
    </row>
    <row r="173" spans="1:5" s="34" customFormat="1" ht="12.75" x14ac:dyDescent="0.2">
      <c r="A173" s="60" t="s">
        <v>35</v>
      </c>
      <c r="B173" s="61" t="s">
        <v>48</v>
      </c>
      <c r="C173" s="62" t="s">
        <v>36</v>
      </c>
      <c r="D173" s="62" t="s">
        <v>200</v>
      </c>
      <c r="E173" s="62" t="s">
        <v>201</v>
      </c>
    </row>
    <row r="174" spans="1:5" s="34" customFormat="1" ht="12.75" x14ac:dyDescent="0.2">
      <c r="A174" s="134" t="s">
        <v>355</v>
      </c>
      <c r="B174" s="135" t="e">
        <f>ORÇAMENTO_DES!#REF!</f>
        <v>#REF!</v>
      </c>
      <c r="C174" s="65" t="s">
        <v>112</v>
      </c>
      <c r="D174" s="66">
        <v>44462</v>
      </c>
      <c r="E174" s="67">
        <f>IF(SUM(D176:E178)&lt;&gt;0,MEDIAN(D176:E178),"")</f>
        <v>294606</v>
      </c>
    </row>
    <row r="175" spans="1:5" s="34" customFormat="1" ht="12.75" x14ac:dyDescent="0.2">
      <c r="A175" s="68" t="s">
        <v>204</v>
      </c>
      <c r="B175" s="914" t="s">
        <v>205</v>
      </c>
      <c r="C175" s="914"/>
      <c r="D175" s="915" t="s">
        <v>190</v>
      </c>
      <c r="E175" s="915"/>
    </row>
    <row r="176" spans="1:5" s="34" customFormat="1" ht="12.75" x14ac:dyDescent="0.2">
      <c r="A176" s="58" t="s">
        <v>328</v>
      </c>
      <c r="B176" s="916" t="str">
        <f>VLOOKUP(A176,$A$11:$E$35,3,0)</f>
        <v>KIMARKI</v>
      </c>
      <c r="C176" s="916"/>
      <c r="D176" s="926">
        <v>317900</v>
      </c>
      <c r="E176" s="926"/>
    </row>
    <row r="177" spans="1:6" s="34" customFormat="1" ht="12.75" x14ac:dyDescent="0.2">
      <c r="A177" s="58" t="s">
        <v>329</v>
      </c>
      <c r="B177" s="918" t="str">
        <f>VLOOKUP(A177,$A$11:$E$35,3,0)</f>
        <v>CONTRAFO</v>
      </c>
      <c r="C177" s="919"/>
      <c r="D177" s="927">
        <v>260190</v>
      </c>
      <c r="E177" s="927"/>
    </row>
    <row r="178" spans="1:6" s="34" customFormat="1" ht="12.75" x14ac:dyDescent="0.2">
      <c r="A178" s="58" t="s">
        <v>334</v>
      </c>
      <c r="B178" s="921" t="str">
        <f>VLOOKUP(A178,$A$11:$E$35,3,0)</f>
        <v>HIDRO ECO BR</v>
      </c>
      <c r="C178" s="922"/>
      <c r="D178" s="928">
        <v>294606</v>
      </c>
      <c r="E178" s="928"/>
    </row>
    <row r="179" spans="1:6" s="34" customFormat="1" ht="12.75" x14ac:dyDescent="0.2">
      <c r="A179" s="136"/>
      <c r="D179" s="73"/>
      <c r="E179" s="137"/>
    </row>
    <row r="180" spans="1:6" s="34" customFormat="1" ht="12.75" x14ac:dyDescent="0.2">
      <c r="A180" s="60" t="s">
        <v>35</v>
      </c>
      <c r="B180" s="61" t="s">
        <v>48</v>
      </c>
      <c r="C180" s="62" t="s">
        <v>36</v>
      </c>
      <c r="D180" s="62" t="s">
        <v>200</v>
      </c>
      <c r="E180" s="62" t="s">
        <v>201</v>
      </c>
    </row>
    <row r="181" spans="1:6" s="34" customFormat="1" ht="12.75" x14ac:dyDescent="0.2">
      <c r="A181" s="63" t="s">
        <v>356</v>
      </c>
      <c r="B181" s="64" t="e">
        <f>ORÇAMENTO_DES!#REF!</f>
        <v>#REF!</v>
      </c>
      <c r="C181" s="65" t="s">
        <v>186</v>
      </c>
      <c r="D181" s="66">
        <v>44466</v>
      </c>
      <c r="E181" s="67">
        <f>IF(SUM(D183:E185)&lt;&gt;0,MEDIAN(D183:E185),"")</f>
        <v>50000</v>
      </c>
    </row>
    <row r="182" spans="1:6" s="34" customFormat="1" ht="12.75" x14ac:dyDescent="0.2">
      <c r="A182" s="68" t="s">
        <v>204</v>
      </c>
      <c r="B182" s="914" t="s">
        <v>205</v>
      </c>
      <c r="C182" s="914"/>
      <c r="D182" s="915" t="s">
        <v>190</v>
      </c>
      <c r="E182" s="915"/>
    </row>
    <row r="183" spans="1:6" s="34" customFormat="1" ht="12.75" x14ac:dyDescent="0.2">
      <c r="A183" s="132" t="s">
        <v>534</v>
      </c>
      <c r="B183" s="916" t="str">
        <f>VLOOKUP(A183,$A$11:$E$51,3,0)</f>
        <v>MABORE</v>
      </c>
      <c r="C183" s="916"/>
      <c r="D183" s="917">
        <v>55000</v>
      </c>
      <c r="E183" s="917"/>
    </row>
    <row r="184" spans="1:6" s="34" customFormat="1" ht="12.75" x14ac:dyDescent="0.2">
      <c r="A184" s="58" t="s">
        <v>535</v>
      </c>
      <c r="B184" s="918" t="str">
        <f>VLOOKUP(A184,$A$11:$E$51,3,0)</f>
        <v>CASA DOS PARAFUSOS</v>
      </c>
      <c r="C184" s="919"/>
      <c r="D184" s="920">
        <v>39500</v>
      </c>
      <c r="E184" s="920"/>
    </row>
    <row r="185" spans="1:6" s="34" customFormat="1" ht="12.75" x14ac:dyDescent="0.2">
      <c r="A185" s="133" t="s">
        <v>536</v>
      </c>
      <c r="B185" s="921" t="str">
        <f>VLOOKUP(A185,$A$11:$E$51,3,0)</f>
        <v>ORUBY</v>
      </c>
      <c r="C185" s="922"/>
      <c r="D185" s="923">
        <v>50000</v>
      </c>
      <c r="E185" s="923"/>
    </row>
    <row r="186" spans="1:6" s="34" customFormat="1" ht="12.75" x14ac:dyDescent="0.2">
      <c r="A186" s="136"/>
      <c r="D186" s="73"/>
      <c r="E186" s="137"/>
    </row>
    <row r="187" spans="1:6" s="34" customFormat="1" ht="12.75" x14ac:dyDescent="0.2"/>
    <row r="188" spans="1:6" s="34" customFormat="1" ht="12.75" x14ac:dyDescent="0.2"/>
    <row r="189" spans="1:6" s="34" customFormat="1" ht="12.75" x14ac:dyDescent="0.2"/>
    <row r="190" spans="1:6" s="34" customFormat="1" ht="12.75" x14ac:dyDescent="0.2"/>
    <row r="191" spans="1:6" s="34" customFormat="1" x14ac:dyDescent="0.25">
      <c r="F191"/>
    </row>
    <row r="192" spans="1:6" s="34" customFormat="1" x14ac:dyDescent="0.25">
      <c r="F192"/>
    </row>
  </sheetData>
  <dataConsolidate/>
  <mergeCells count="148">
    <mergeCell ref="B121:C121"/>
    <mergeCell ref="D121:E121"/>
    <mergeCell ref="B113:C113"/>
    <mergeCell ref="D113:E113"/>
    <mergeCell ref="B114:C114"/>
    <mergeCell ref="D114:E114"/>
    <mergeCell ref="B118:C118"/>
    <mergeCell ref="D118:E118"/>
    <mergeCell ref="B119:C119"/>
    <mergeCell ref="D119:E119"/>
    <mergeCell ref="B120:C120"/>
    <mergeCell ref="D120:E120"/>
    <mergeCell ref="B185:C185"/>
    <mergeCell ref="D185:E185"/>
    <mergeCell ref="B182:C182"/>
    <mergeCell ref="D182:E182"/>
    <mergeCell ref="B183:C183"/>
    <mergeCell ref="D183:E183"/>
    <mergeCell ref="B184:C184"/>
    <mergeCell ref="D184:E184"/>
    <mergeCell ref="B176:C176"/>
    <mergeCell ref="D176:E176"/>
    <mergeCell ref="B177:C177"/>
    <mergeCell ref="D177:E177"/>
    <mergeCell ref="B178:C178"/>
    <mergeCell ref="D178:E178"/>
    <mergeCell ref="B170:C170"/>
    <mergeCell ref="D170:E170"/>
    <mergeCell ref="B171:C171"/>
    <mergeCell ref="D171:E171"/>
    <mergeCell ref="B175:C175"/>
    <mergeCell ref="D175:E175"/>
    <mergeCell ref="B164:C164"/>
    <mergeCell ref="D164:E164"/>
    <mergeCell ref="B168:C168"/>
    <mergeCell ref="D168:E168"/>
    <mergeCell ref="B169:C169"/>
    <mergeCell ref="D169:E169"/>
    <mergeCell ref="B161:C161"/>
    <mergeCell ref="D161:E161"/>
    <mergeCell ref="B162:C162"/>
    <mergeCell ref="D162:E162"/>
    <mergeCell ref="B163:C163"/>
    <mergeCell ref="D163:E163"/>
    <mergeCell ref="B155:C155"/>
    <mergeCell ref="D155:E155"/>
    <mergeCell ref="B156:C156"/>
    <mergeCell ref="D156:E156"/>
    <mergeCell ref="B157:C157"/>
    <mergeCell ref="D157:E157"/>
    <mergeCell ref="B149:C149"/>
    <mergeCell ref="D149:E149"/>
    <mergeCell ref="B150:C150"/>
    <mergeCell ref="D150:E150"/>
    <mergeCell ref="B154:C154"/>
    <mergeCell ref="D154:E154"/>
    <mergeCell ref="B143:C143"/>
    <mergeCell ref="D143:E143"/>
    <mergeCell ref="B147:C147"/>
    <mergeCell ref="D147:E147"/>
    <mergeCell ref="B148:C148"/>
    <mergeCell ref="D148:E148"/>
    <mergeCell ref="B140:C140"/>
    <mergeCell ref="D140:E140"/>
    <mergeCell ref="B141:C141"/>
    <mergeCell ref="D141:E141"/>
    <mergeCell ref="B142:C142"/>
    <mergeCell ref="D142:E142"/>
    <mergeCell ref="B105:C105"/>
    <mergeCell ref="D105:E105"/>
    <mergeCell ref="B106:C106"/>
    <mergeCell ref="D106:E106"/>
    <mergeCell ref="B107:C107"/>
    <mergeCell ref="D107:E107"/>
    <mergeCell ref="B133:C133"/>
    <mergeCell ref="D133:E133"/>
    <mergeCell ref="B134:C134"/>
    <mergeCell ref="D134:E134"/>
    <mergeCell ref="B135:C135"/>
    <mergeCell ref="D135:E135"/>
    <mergeCell ref="B136:C136"/>
    <mergeCell ref="D136:E136"/>
    <mergeCell ref="B111:C111"/>
    <mergeCell ref="D111:E111"/>
    <mergeCell ref="B112:C112"/>
    <mergeCell ref="D112:E112"/>
    <mergeCell ref="B92:C92"/>
    <mergeCell ref="D92:E92"/>
    <mergeCell ref="B93:C93"/>
    <mergeCell ref="D93:E93"/>
    <mergeCell ref="B104:C104"/>
    <mergeCell ref="D104:E104"/>
    <mergeCell ref="B86:C86"/>
    <mergeCell ref="D86:E86"/>
    <mergeCell ref="B90:C90"/>
    <mergeCell ref="D90:E90"/>
    <mergeCell ref="B91:C91"/>
    <mergeCell ref="D91:E91"/>
    <mergeCell ref="B97:C97"/>
    <mergeCell ref="D97:E97"/>
    <mergeCell ref="B98:C98"/>
    <mergeCell ref="D98:E98"/>
    <mergeCell ref="B99:C99"/>
    <mergeCell ref="D99:E99"/>
    <mergeCell ref="B100:C100"/>
    <mergeCell ref="D100:E100"/>
    <mergeCell ref="B83:C83"/>
    <mergeCell ref="D83:E83"/>
    <mergeCell ref="B84:C84"/>
    <mergeCell ref="D84:E84"/>
    <mergeCell ref="B85:C85"/>
    <mergeCell ref="D85:E85"/>
    <mergeCell ref="B77:C77"/>
    <mergeCell ref="D77:E77"/>
    <mergeCell ref="B78:C78"/>
    <mergeCell ref="D78:E78"/>
    <mergeCell ref="B79:C79"/>
    <mergeCell ref="D79:E79"/>
    <mergeCell ref="B72:C72"/>
    <mergeCell ref="D72:E72"/>
    <mergeCell ref="B76:C76"/>
    <mergeCell ref="D76:E76"/>
    <mergeCell ref="B65:C65"/>
    <mergeCell ref="D65:E65"/>
    <mergeCell ref="B69:C69"/>
    <mergeCell ref="D69:E69"/>
    <mergeCell ref="B70:C70"/>
    <mergeCell ref="D70:E70"/>
    <mergeCell ref="B64:C64"/>
    <mergeCell ref="D64:E64"/>
    <mergeCell ref="B56:C56"/>
    <mergeCell ref="D56:E56"/>
    <mergeCell ref="B57:C57"/>
    <mergeCell ref="D57:E57"/>
    <mergeCell ref="B58:C58"/>
    <mergeCell ref="D58:E58"/>
    <mergeCell ref="B71:C71"/>
    <mergeCell ref="D71:E71"/>
    <mergeCell ref="A4:E4"/>
    <mergeCell ref="D5:E5"/>
    <mergeCell ref="D7:E8"/>
    <mergeCell ref="A52:E52"/>
    <mergeCell ref="B55:C55"/>
    <mergeCell ref="D55:E55"/>
    <mergeCell ref="B62:C62"/>
    <mergeCell ref="D62:E62"/>
    <mergeCell ref="B63:C63"/>
    <mergeCell ref="D63:E63"/>
  </mergeCells>
  <phoneticPr fontId="2" type="noConversion"/>
  <dataValidations count="4">
    <dataValidation type="list" allowBlank="1" showInputMessage="1" showErrorMessage="1" sqref="A183:A185 A100 A105:A107 A112:A115 A119:A129" xr:uid="{00000000-0002-0000-0700-000000000000}">
      <formula1>$A$11:$A$51</formula1>
    </dataValidation>
    <dataValidation type="list" allowBlank="1" showInputMessage="1" showErrorMessage="1" sqref="A163:A164 A169:A171 A176:A178" xr:uid="{00000000-0002-0000-0700-000001000000}">
      <formula1>$A$11:$A$52</formula1>
    </dataValidation>
    <dataValidation type="list" allowBlank="1" showInputMessage="1" showErrorMessage="1" sqref="A56:A58 A63:A66 A141:A143 A101 A70:A72 A84:A86 A162 A148:A150 A155:A157 A77:A79 A91:A94 A98:A99 A108 A134:A136 A130" xr:uid="{00000000-0002-0000-0700-000002000000}">
      <formula1>$A$11:$A$35</formula1>
    </dataValidation>
    <dataValidation type="list" allowBlank="1" showInputMessage="1" showErrorMessage="1" sqref="A87 A73 A80 A59" xr:uid="{00000000-0002-0000-0700-000003000000}">
      <formula1>#REF!</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sheetPr>
  <dimension ref="B1:O66"/>
  <sheetViews>
    <sheetView workbookViewId="0">
      <selection activeCell="E19" sqref="E19"/>
    </sheetView>
  </sheetViews>
  <sheetFormatPr defaultColWidth="8.85546875" defaultRowHeight="15" x14ac:dyDescent="0.25"/>
  <cols>
    <col min="1" max="1" width="8.85546875" style="198"/>
    <col min="2" max="2" width="11.42578125" style="198" customWidth="1"/>
    <col min="3" max="3" width="12.42578125" style="198" customWidth="1"/>
    <col min="4" max="4" width="11.28515625" style="198" customWidth="1"/>
    <col min="5" max="5" width="67.5703125" style="198" customWidth="1"/>
    <col min="6" max="6" width="12.140625" style="198" customWidth="1"/>
    <col min="7" max="7" width="12.42578125" style="198" customWidth="1"/>
    <col min="8" max="9" width="13.28515625" style="198" hidden="1" customWidth="1"/>
    <col min="10" max="11" width="13.28515625" style="198" customWidth="1"/>
    <col min="12" max="12" width="13.85546875" style="205" customWidth="1"/>
    <col min="13" max="15" width="13.85546875" style="198" customWidth="1"/>
    <col min="16" max="16384" width="8.85546875" style="198"/>
  </cols>
  <sheetData>
    <row r="1" spans="2:15" x14ac:dyDescent="0.25">
      <c r="B1" s="519"/>
      <c r="C1" s="520"/>
      <c r="D1" s="521"/>
      <c r="E1" s="940" t="s">
        <v>1</v>
      </c>
      <c r="F1" s="941"/>
      <c r="G1" s="941"/>
      <c r="H1" s="941"/>
      <c r="I1" s="941"/>
      <c r="J1" s="941"/>
      <c r="K1" s="942"/>
    </row>
    <row r="2" spans="2:15" ht="15.75" x14ac:dyDescent="0.25">
      <c r="B2" s="522"/>
      <c r="C2" s="265"/>
      <c r="D2" s="523"/>
      <c r="E2" s="943" t="s">
        <v>373</v>
      </c>
      <c r="F2" s="944"/>
      <c r="G2" s="944"/>
      <c r="H2" s="944"/>
      <c r="I2" s="944"/>
      <c r="J2" s="944"/>
      <c r="K2" s="945"/>
    </row>
    <row r="3" spans="2:15" x14ac:dyDescent="0.25">
      <c r="B3" s="524"/>
      <c r="C3" s="525"/>
      <c r="D3" s="526"/>
      <c r="E3" s="946" t="s">
        <v>1411</v>
      </c>
      <c r="F3" s="947"/>
      <c r="G3" s="947"/>
      <c r="H3" s="947"/>
      <c r="I3" s="947"/>
      <c r="J3" s="947"/>
      <c r="K3" s="948"/>
    </row>
    <row r="4" spans="2:15" ht="20.25" x14ac:dyDescent="0.25">
      <c r="B4" s="949" t="s">
        <v>34</v>
      </c>
      <c r="C4" s="950"/>
      <c r="D4" s="950"/>
      <c r="E4" s="950"/>
      <c r="F4" s="950"/>
      <c r="G4" s="950"/>
      <c r="H4" s="950"/>
      <c r="I4" s="950"/>
      <c r="J4" s="950"/>
      <c r="K4" s="951"/>
    </row>
    <row r="5" spans="2:15" ht="15" customHeight="1" x14ac:dyDescent="0.25">
      <c r="B5" s="527" t="s">
        <v>216</v>
      </c>
      <c r="C5" s="528" t="s">
        <v>1099</v>
      </c>
      <c r="D5" s="75"/>
      <c r="E5" s="75"/>
      <c r="F5" s="75"/>
      <c r="G5" s="952" t="s">
        <v>44</v>
      </c>
      <c r="H5" s="953"/>
      <c r="I5" s="953"/>
      <c r="J5" s="953"/>
      <c r="K5" s="954"/>
    </row>
    <row r="6" spans="2:15" ht="15" customHeight="1" x14ac:dyDescent="0.25">
      <c r="B6" s="527" t="s">
        <v>2</v>
      </c>
      <c r="C6" s="528" t="s">
        <v>384</v>
      </c>
      <c r="D6" s="75"/>
      <c r="E6" s="75"/>
      <c r="F6" s="75"/>
      <c r="G6" s="605" t="s">
        <v>1103</v>
      </c>
      <c r="H6" s="606"/>
      <c r="I6" s="606"/>
      <c r="J6" s="606"/>
      <c r="K6" s="607"/>
    </row>
    <row r="7" spans="2:15" ht="15" customHeight="1" x14ac:dyDescent="0.25">
      <c r="B7" s="527" t="s">
        <v>3</v>
      </c>
      <c r="C7" s="528" t="s">
        <v>1100</v>
      </c>
      <c r="D7" s="75"/>
      <c r="E7" s="75"/>
      <c r="F7" s="75"/>
      <c r="G7" s="605"/>
      <c r="H7" s="606"/>
      <c r="I7" s="606"/>
      <c r="J7" s="606"/>
      <c r="K7" s="607"/>
    </row>
    <row r="8" spans="2:15" x14ac:dyDescent="0.25">
      <c r="B8" s="529" t="s">
        <v>66</v>
      </c>
      <c r="C8" s="530" t="s">
        <v>1168</v>
      </c>
      <c r="D8" s="75"/>
      <c r="E8" s="75"/>
      <c r="F8" s="75"/>
      <c r="G8" s="608"/>
      <c r="H8" s="609"/>
      <c r="I8" s="609"/>
      <c r="J8" s="609"/>
      <c r="K8" s="610"/>
    </row>
    <row r="9" spans="2:15" s="205" customFormat="1" x14ac:dyDescent="0.25">
      <c r="B9" s="935"/>
      <c r="C9" s="935"/>
      <c r="D9" s="935"/>
      <c r="E9" s="935"/>
      <c r="F9" s="935"/>
      <c r="G9" s="935"/>
      <c r="H9" s="935"/>
      <c r="I9" s="935"/>
      <c r="J9" s="935"/>
      <c r="K9" s="935"/>
      <c r="M9" s="198"/>
      <c r="N9" s="198"/>
      <c r="O9" s="198"/>
    </row>
    <row r="10" spans="2:15" x14ac:dyDescent="0.25">
      <c r="B10" s="207" t="s">
        <v>1054</v>
      </c>
      <c r="C10" s="932" t="s">
        <v>643</v>
      </c>
      <c r="D10" s="932" t="s">
        <v>35</v>
      </c>
      <c r="E10" s="939" t="s">
        <v>750</v>
      </c>
      <c r="F10" s="208" t="s">
        <v>644</v>
      </c>
      <c r="G10" s="207" t="s">
        <v>42</v>
      </c>
      <c r="H10" s="209" t="s">
        <v>645</v>
      </c>
      <c r="I10" s="210">
        <v>524.33000000000004</v>
      </c>
      <c r="J10" s="209" t="s">
        <v>646</v>
      </c>
      <c r="K10" s="210">
        <v>635.56999999999994</v>
      </c>
    </row>
    <row r="11" spans="2:15" x14ac:dyDescent="0.25">
      <c r="B11" s="932" t="s">
        <v>5</v>
      </c>
      <c r="C11" s="932"/>
      <c r="D11" s="932"/>
      <c r="E11" s="939"/>
      <c r="F11" s="933" t="s">
        <v>36</v>
      </c>
      <c r="G11" s="933" t="s">
        <v>37</v>
      </c>
      <c r="H11" s="934" t="s">
        <v>41</v>
      </c>
      <c r="I11" s="934"/>
      <c r="J11" s="934" t="s">
        <v>41</v>
      </c>
      <c r="K11" s="934"/>
    </row>
    <row r="12" spans="2:15" ht="25.5" x14ac:dyDescent="0.25">
      <c r="B12" s="932"/>
      <c r="C12" s="932"/>
      <c r="D12" s="932"/>
      <c r="E12" s="939"/>
      <c r="F12" s="933"/>
      <c r="G12" s="933"/>
      <c r="H12" s="211" t="s">
        <v>38</v>
      </c>
      <c r="I12" s="211" t="s">
        <v>39</v>
      </c>
      <c r="J12" s="211" t="s">
        <v>38</v>
      </c>
      <c r="K12" s="211" t="s">
        <v>39</v>
      </c>
    </row>
    <row r="13" spans="2:15" ht="25.5" x14ac:dyDescent="0.25">
      <c r="B13" s="180">
        <v>1</v>
      </c>
      <c r="C13" s="180" t="s">
        <v>50</v>
      </c>
      <c r="D13" s="180">
        <v>11580</v>
      </c>
      <c r="E13" s="236" t="s">
        <v>1353</v>
      </c>
      <c r="F13" s="237" t="s">
        <v>1354</v>
      </c>
      <c r="G13" s="179">
        <v>2</v>
      </c>
      <c r="H13" s="184" t="s">
        <v>1355</v>
      </c>
      <c r="I13" s="184">
        <v>16.399999999999999</v>
      </c>
      <c r="J13" s="238" t="s">
        <v>1356</v>
      </c>
      <c r="K13" s="184">
        <v>18.52</v>
      </c>
    </row>
    <row r="14" spans="2:15" x14ac:dyDescent="0.25">
      <c r="B14" s="180">
        <v>2</v>
      </c>
      <c r="C14" s="180" t="s">
        <v>50</v>
      </c>
      <c r="D14" s="180">
        <v>10507</v>
      </c>
      <c r="E14" s="236" t="s">
        <v>1357</v>
      </c>
      <c r="F14" s="237" t="s">
        <v>1358</v>
      </c>
      <c r="G14" s="179">
        <v>1.05</v>
      </c>
      <c r="H14" s="229" t="s">
        <v>1359</v>
      </c>
      <c r="I14" s="184">
        <v>424.23</v>
      </c>
      <c r="J14" s="238" t="s">
        <v>1360</v>
      </c>
      <c r="K14" s="184">
        <v>407.72</v>
      </c>
    </row>
    <row r="15" spans="2:15" x14ac:dyDescent="0.25">
      <c r="B15" s="180">
        <v>3</v>
      </c>
      <c r="C15" s="180" t="s">
        <v>50</v>
      </c>
      <c r="D15" s="180">
        <v>586</v>
      </c>
      <c r="E15" s="236" t="s">
        <v>1361</v>
      </c>
      <c r="F15" s="237" t="s">
        <v>1354</v>
      </c>
      <c r="G15" s="179">
        <v>2</v>
      </c>
      <c r="H15" s="229" t="s">
        <v>1362</v>
      </c>
      <c r="I15" s="184">
        <v>83.7</v>
      </c>
      <c r="J15" s="238" t="s">
        <v>1363</v>
      </c>
      <c r="K15" s="184">
        <v>73.44</v>
      </c>
    </row>
    <row r="16" spans="2:15" x14ac:dyDescent="0.25">
      <c r="B16" s="180">
        <v>4</v>
      </c>
      <c r="C16" s="180" t="s">
        <v>50</v>
      </c>
      <c r="D16" s="180">
        <v>39961</v>
      </c>
      <c r="E16" s="236" t="s">
        <v>1364</v>
      </c>
      <c r="F16" s="237" t="s">
        <v>1365</v>
      </c>
      <c r="G16" s="179">
        <v>0.4</v>
      </c>
      <c r="H16" s="229" t="s">
        <v>1366</v>
      </c>
      <c r="I16" s="184">
        <v>7.64</v>
      </c>
      <c r="J16" s="238" t="s">
        <v>1367</v>
      </c>
      <c r="K16" s="184">
        <v>9.6300000000000008</v>
      </c>
    </row>
    <row r="17" spans="2:11" x14ac:dyDescent="0.25">
      <c r="B17" s="180">
        <v>5</v>
      </c>
      <c r="C17" s="180" t="s">
        <v>50</v>
      </c>
      <c r="D17" s="180">
        <v>4376</v>
      </c>
      <c r="E17" s="236" t="s">
        <v>1368</v>
      </c>
      <c r="F17" s="237" t="s">
        <v>1365</v>
      </c>
      <c r="G17" s="179">
        <v>12</v>
      </c>
      <c r="H17" s="229" t="s">
        <v>1369</v>
      </c>
      <c r="I17" s="184">
        <v>1.32</v>
      </c>
      <c r="J17" s="238" t="s">
        <v>1370</v>
      </c>
      <c r="K17" s="184">
        <v>1.08</v>
      </c>
    </row>
    <row r="18" spans="2:11" ht="25.5" x14ac:dyDescent="0.25">
      <c r="B18" s="180">
        <v>6</v>
      </c>
      <c r="C18" s="180" t="s">
        <v>50</v>
      </c>
      <c r="D18" s="180">
        <v>11054</v>
      </c>
      <c r="E18" s="236" t="s">
        <v>1371</v>
      </c>
      <c r="F18" s="237" t="s">
        <v>1365</v>
      </c>
      <c r="G18" s="179">
        <v>12</v>
      </c>
      <c r="H18" s="229" t="s">
        <v>1372</v>
      </c>
      <c r="I18" s="184">
        <v>0.6</v>
      </c>
      <c r="J18" s="238" t="s">
        <v>1373</v>
      </c>
      <c r="K18" s="184">
        <v>0.36</v>
      </c>
    </row>
    <row r="19" spans="2:11" ht="38.25" x14ac:dyDescent="0.25">
      <c r="B19" s="180">
        <v>7</v>
      </c>
      <c r="C19" s="180" t="s">
        <v>50</v>
      </c>
      <c r="D19" s="180">
        <v>38165</v>
      </c>
      <c r="E19" s="236" t="s">
        <v>1374</v>
      </c>
      <c r="F19" s="237" t="s">
        <v>1375</v>
      </c>
      <c r="G19" s="179">
        <v>1</v>
      </c>
      <c r="H19" s="229" t="s">
        <v>1376</v>
      </c>
      <c r="I19" s="184">
        <v>68.73</v>
      </c>
      <c r="J19" s="238" t="s">
        <v>1377</v>
      </c>
      <c r="K19" s="184">
        <v>77.52</v>
      </c>
    </row>
    <row r="20" spans="2:11" x14ac:dyDescent="0.25">
      <c r="B20" s="180">
        <v>8</v>
      </c>
      <c r="C20" s="180" t="s">
        <v>50</v>
      </c>
      <c r="D20" s="180">
        <v>88325</v>
      </c>
      <c r="E20" s="236" t="s">
        <v>1378</v>
      </c>
      <c r="F20" s="237" t="s">
        <v>1350</v>
      </c>
      <c r="G20" s="179">
        <v>2.5</v>
      </c>
      <c r="H20" s="229" t="s">
        <v>1379</v>
      </c>
      <c r="I20" s="184">
        <v>44.92</v>
      </c>
      <c r="J20" s="238">
        <v>18.920000000000002</v>
      </c>
      <c r="K20" s="184">
        <v>47.3</v>
      </c>
    </row>
    <row r="21" spans="2:11" x14ac:dyDescent="0.25">
      <c r="B21" s="931"/>
      <c r="C21" s="931"/>
      <c r="D21" s="931"/>
      <c r="E21" s="931"/>
      <c r="F21" s="931"/>
      <c r="G21" s="931"/>
      <c r="H21" s="931"/>
      <c r="I21" s="931"/>
      <c r="J21" s="931"/>
      <c r="K21" s="931"/>
    </row>
    <row r="22" spans="2:11" x14ac:dyDescent="0.25">
      <c r="B22" s="207" t="s">
        <v>1055</v>
      </c>
      <c r="C22" s="932" t="s">
        <v>643</v>
      </c>
      <c r="D22" s="932" t="s">
        <v>35</v>
      </c>
      <c r="E22" s="939" t="s">
        <v>1056</v>
      </c>
      <c r="F22" s="208" t="s">
        <v>644</v>
      </c>
      <c r="G22" s="207" t="s">
        <v>42</v>
      </c>
      <c r="H22" s="209" t="s">
        <v>645</v>
      </c>
      <c r="I22" s="210">
        <v>769.01</v>
      </c>
      <c r="J22" s="209" t="s">
        <v>646</v>
      </c>
      <c r="K22" s="210">
        <v>876.66</v>
      </c>
    </row>
    <row r="23" spans="2:11" x14ac:dyDescent="0.25">
      <c r="B23" s="932" t="s">
        <v>5</v>
      </c>
      <c r="C23" s="932"/>
      <c r="D23" s="932"/>
      <c r="E23" s="939"/>
      <c r="F23" s="933" t="s">
        <v>36</v>
      </c>
      <c r="G23" s="933" t="s">
        <v>37</v>
      </c>
      <c r="H23" s="934" t="s">
        <v>41</v>
      </c>
      <c r="I23" s="934"/>
      <c r="J23" s="934" t="s">
        <v>41</v>
      </c>
      <c r="K23" s="934"/>
    </row>
    <row r="24" spans="2:11" ht="25.5" x14ac:dyDescent="0.25">
      <c r="B24" s="932"/>
      <c r="C24" s="932"/>
      <c r="D24" s="932"/>
      <c r="E24" s="939"/>
      <c r="F24" s="933"/>
      <c r="G24" s="933"/>
      <c r="H24" s="211" t="s">
        <v>38</v>
      </c>
      <c r="I24" s="211" t="s">
        <v>39</v>
      </c>
      <c r="J24" s="211" t="s">
        <v>38</v>
      </c>
      <c r="K24" s="211" t="s">
        <v>39</v>
      </c>
    </row>
    <row r="25" spans="2:11" ht="25.5" x14ac:dyDescent="0.25">
      <c r="B25" s="180">
        <v>1</v>
      </c>
      <c r="C25" s="180" t="s">
        <v>50</v>
      </c>
      <c r="D25" s="180">
        <v>5031</v>
      </c>
      <c r="E25" s="236" t="s">
        <v>1380</v>
      </c>
      <c r="F25" s="237" t="s">
        <v>1358</v>
      </c>
      <c r="G25" s="359">
        <v>1.1000000000000001</v>
      </c>
      <c r="H25" s="184" t="s">
        <v>1381</v>
      </c>
      <c r="I25" s="184">
        <v>418</v>
      </c>
      <c r="J25" s="238" t="s">
        <v>1382</v>
      </c>
      <c r="K25" s="184">
        <v>462</v>
      </c>
    </row>
    <row r="26" spans="2:11" ht="51" x14ac:dyDescent="0.25">
      <c r="B26" s="180">
        <v>2</v>
      </c>
      <c r="C26" s="180" t="s">
        <v>50</v>
      </c>
      <c r="D26" s="180">
        <v>3104</v>
      </c>
      <c r="E26" s="236" t="s">
        <v>1383</v>
      </c>
      <c r="F26" s="237" t="s">
        <v>1375</v>
      </c>
      <c r="G26" s="359">
        <v>2</v>
      </c>
      <c r="H26" s="229" t="s">
        <v>1384</v>
      </c>
      <c r="I26" s="184">
        <v>297.10000000000002</v>
      </c>
      <c r="J26" s="238" t="s">
        <v>1385</v>
      </c>
      <c r="K26" s="184">
        <v>306.77999999999997</v>
      </c>
    </row>
    <row r="27" spans="2:11" x14ac:dyDescent="0.25">
      <c r="B27" s="180">
        <v>3</v>
      </c>
      <c r="C27" s="180" t="s">
        <v>50</v>
      </c>
      <c r="D27" s="180">
        <v>88325</v>
      </c>
      <c r="E27" s="236" t="s">
        <v>1378</v>
      </c>
      <c r="F27" s="237" t="s">
        <v>1350</v>
      </c>
      <c r="G27" s="359">
        <v>3</v>
      </c>
      <c r="H27" s="229" t="s">
        <v>1379</v>
      </c>
      <c r="I27" s="184">
        <v>53.91</v>
      </c>
      <c r="J27" s="238">
        <v>18.920000000000002</v>
      </c>
      <c r="K27" s="184">
        <v>56.76</v>
      </c>
    </row>
    <row r="28" spans="2:11" x14ac:dyDescent="0.25">
      <c r="B28" s="180">
        <v>4</v>
      </c>
      <c r="C28" s="180" t="s">
        <v>50</v>
      </c>
      <c r="D28" s="180">
        <v>88316</v>
      </c>
      <c r="E28" s="236" t="s">
        <v>1386</v>
      </c>
      <c r="F28" s="237" t="s">
        <v>1350</v>
      </c>
      <c r="G28" s="359">
        <v>3</v>
      </c>
      <c r="H28" s="229" t="s">
        <v>1387</v>
      </c>
      <c r="I28" s="184">
        <v>48.9</v>
      </c>
      <c r="J28" s="238">
        <v>17.04</v>
      </c>
      <c r="K28" s="184">
        <v>51.12</v>
      </c>
    </row>
    <row r="29" spans="2:11" x14ac:dyDescent="0.25">
      <c r="B29" s="931"/>
      <c r="C29" s="931"/>
      <c r="D29" s="931"/>
      <c r="E29" s="931"/>
      <c r="F29" s="931"/>
      <c r="G29" s="931"/>
      <c r="H29" s="931"/>
      <c r="I29" s="931"/>
      <c r="J29" s="931"/>
      <c r="K29" s="931"/>
    </row>
    <row r="30" spans="2:11" x14ac:dyDescent="0.25">
      <c r="B30" s="207" t="s">
        <v>1057</v>
      </c>
      <c r="C30" s="932" t="s">
        <v>643</v>
      </c>
      <c r="D30" s="932" t="s">
        <v>35</v>
      </c>
      <c r="E30" s="939" t="s">
        <v>1058</v>
      </c>
      <c r="F30" s="208" t="s">
        <v>644</v>
      </c>
      <c r="G30" s="207" t="s">
        <v>112</v>
      </c>
      <c r="H30" s="209" t="s">
        <v>645</v>
      </c>
      <c r="I30" s="210">
        <v>1570</v>
      </c>
      <c r="J30" s="209" t="s">
        <v>646</v>
      </c>
      <c r="K30" s="210">
        <v>1715.59</v>
      </c>
    </row>
    <row r="31" spans="2:11" x14ac:dyDescent="0.25">
      <c r="B31" s="932" t="s">
        <v>5</v>
      </c>
      <c r="C31" s="932"/>
      <c r="D31" s="932"/>
      <c r="E31" s="939"/>
      <c r="F31" s="933" t="s">
        <v>36</v>
      </c>
      <c r="G31" s="933" t="s">
        <v>37</v>
      </c>
      <c r="H31" s="934" t="s">
        <v>41</v>
      </c>
      <c r="I31" s="934"/>
      <c r="J31" s="934" t="s">
        <v>41</v>
      </c>
      <c r="K31" s="934"/>
    </row>
    <row r="32" spans="2:11" ht="36.75" customHeight="1" x14ac:dyDescent="0.25">
      <c r="B32" s="932"/>
      <c r="C32" s="932"/>
      <c r="D32" s="932"/>
      <c r="E32" s="939"/>
      <c r="F32" s="933"/>
      <c r="G32" s="933"/>
      <c r="H32" s="211" t="s">
        <v>38</v>
      </c>
      <c r="I32" s="211" t="s">
        <v>39</v>
      </c>
      <c r="J32" s="211" t="s">
        <v>38</v>
      </c>
      <c r="K32" s="211" t="s">
        <v>39</v>
      </c>
    </row>
    <row r="33" spans="2:11" ht="51" x14ac:dyDescent="0.25">
      <c r="B33" s="180">
        <v>1</v>
      </c>
      <c r="C33" s="180" t="s">
        <v>50</v>
      </c>
      <c r="D33" s="180">
        <v>90844</v>
      </c>
      <c r="E33" s="236" t="s">
        <v>1220</v>
      </c>
      <c r="F33" s="237" t="s">
        <v>112</v>
      </c>
      <c r="G33" s="359">
        <v>1</v>
      </c>
      <c r="H33" s="184" t="s">
        <v>1388</v>
      </c>
      <c r="I33" s="184">
        <v>953.68</v>
      </c>
      <c r="J33" s="238">
        <v>1179.97</v>
      </c>
      <c r="K33" s="184">
        <v>1179.97</v>
      </c>
    </row>
    <row r="34" spans="2:11" ht="25.5" x14ac:dyDescent="0.25">
      <c r="B34" s="180">
        <v>2</v>
      </c>
      <c r="C34" s="180" t="s">
        <v>50</v>
      </c>
      <c r="D34" s="180">
        <v>100874</v>
      </c>
      <c r="E34" s="236" t="s">
        <v>1389</v>
      </c>
      <c r="F34" s="237" t="s">
        <v>112</v>
      </c>
      <c r="G34" s="359">
        <v>1</v>
      </c>
      <c r="H34" s="229" t="s">
        <v>1390</v>
      </c>
      <c r="I34" s="184">
        <v>315.2</v>
      </c>
      <c r="J34" s="238">
        <v>339.65</v>
      </c>
      <c r="K34" s="184">
        <v>339.65</v>
      </c>
    </row>
    <row r="35" spans="2:11" ht="25.5" customHeight="1" x14ac:dyDescent="0.25">
      <c r="B35" s="180">
        <v>3</v>
      </c>
      <c r="C35" s="180" t="s">
        <v>51</v>
      </c>
      <c r="D35" s="180">
        <v>2401002050</v>
      </c>
      <c r="E35" s="236" t="s">
        <v>1391</v>
      </c>
      <c r="F35" s="237" t="s">
        <v>112</v>
      </c>
      <c r="G35" s="359">
        <v>1</v>
      </c>
      <c r="H35" s="229">
        <v>301.12</v>
      </c>
      <c r="I35" s="184">
        <v>301.12</v>
      </c>
      <c r="J35" s="238">
        <v>195.97</v>
      </c>
      <c r="K35" s="184">
        <v>195.97</v>
      </c>
    </row>
    <row r="36" spans="2:11" x14ac:dyDescent="0.25">
      <c r="B36" s="931"/>
      <c r="C36" s="931"/>
      <c r="D36" s="931"/>
      <c r="E36" s="931"/>
      <c r="F36" s="931"/>
      <c r="G36" s="931"/>
      <c r="H36" s="931"/>
      <c r="I36" s="931"/>
      <c r="J36" s="931"/>
      <c r="K36" s="931"/>
    </row>
    <row r="37" spans="2:11" x14ac:dyDescent="0.25">
      <c r="B37" s="207" t="s">
        <v>1059</v>
      </c>
      <c r="C37" s="932" t="s">
        <v>643</v>
      </c>
      <c r="D37" s="932" t="s">
        <v>35</v>
      </c>
      <c r="E37" s="939" t="s">
        <v>1060</v>
      </c>
      <c r="F37" s="208" t="s">
        <v>644</v>
      </c>
      <c r="G37" s="207" t="s">
        <v>42</v>
      </c>
      <c r="H37" s="209" t="s">
        <v>645</v>
      </c>
      <c r="I37" s="210">
        <v>1165.3200000000002</v>
      </c>
      <c r="J37" s="209" t="s">
        <v>646</v>
      </c>
      <c r="K37" s="210">
        <v>1190</v>
      </c>
    </row>
    <row r="38" spans="2:11" x14ac:dyDescent="0.25">
      <c r="B38" s="932" t="s">
        <v>5</v>
      </c>
      <c r="C38" s="932"/>
      <c r="D38" s="932"/>
      <c r="E38" s="939"/>
      <c r="F38" s="933" t="s">
        <v>36</v>
      </c>
      <c r="G38" s="933" t="s">
        <v>37</v>
      </c>
      <c r="H38" s="934" t="s">
        <v>41</v>
      </c>
      <c r="I38" s="934"/>
      <c r="J38" s="934" t="s">
        <v>41</v>
      </c>
      <c r="K38" s="934"/>
    </row>
    <row r="39" spans="2:11" ht="25.5" x14ac:dyDescent="0.25">
      <c r="B39" s="932"/>
      <c r="C39" s="932"/>
      <c r="D39" s="932"/>
      <c r="E39" s="939"/>
      <c r="F39" s="933"/>
      <c r="G39" s="933"/>
      <c r="H39" s="211" t="s">
        <v>38</v>
      </c>
      <c r="I39" s="211" t="s">
        <v>39</v>
      </c>
      <c r="J39" s="211" t="s">
        <v>38</v>
      </c>
      <c r="K39" s="211" t="s">
        <v>39</v>
      </c>
    </row>
    <row r="40" spans="2:11" ht="25.5" x14ac:dyDescent="0.25">
      <c r="B40" s="180">
        <v>1</v>
      </c>
      <c r="C40" s="180" t="s">
        <v>50</v>
      </c>
      <c r="D40" s="180">
        <v>11499</v>
      </c>
      <c r="E40" s="236" t="s">
        <v>1392</v>
      </c>
      <c r="F40" s="237" t="s">
        <v>1365</v>
      </c>
      <c r="G40" s="179">
        <v>0.7</v>
      </c>
      <c r="H40" s="229" t="s">
        <v>1393</v>
      </c>
      <c r="I40" s="184">
        <v>560.37</v>
      </c>
      <c r="J40" s="238" t="s">
        <v>1394</v>
      </c>
      <c r="K40" s="184">
        <v>578.63</v>
      </c>
    </row>
    <row r="41" spans="2:11" ht="25.5" x14ac:dyDescent="0.25">
      <c r="B41" s="180">
        <v>2</v>
      </c>
      <c r="C41" s="180" t="s">
        <v>50</v>
      </c>
      <c r="D41" s="180">
        <v>5031</v>
      </c>
      <c r="E41" s="236" t="s">
        <v>1380</v>
      </c>
      <c r="F41" s="237" t="s">
        <v>1358</v>
      </c>
      <c r="G41" s="179">
        <v>1</v>
      </c>
      <c r="H41" s="229" t="s">
        <v>1395</v>
      </c>
      <c r="I41" s="184">
        <v>437</v>
      </c>
      <c r="J41" s="238" t="s">
        <v>1382</v>
      </c>
      <c r="K41" s="184">
        <v>420</v>
      </c>
    </row>
    <row r="42" spans="2:11" ht="51" x14ac:dyDescent="0.25">
      <c r="B42" s="180">
        <v>3</v>
      </c>
      <c r="C42" s="180" t="s">
        <v>50</v>
      </c>
      <c r="D42" s="180">
        <v>3104</v>
      </c>
      <c r="E42" s="236" t="s">
        <v>1383</v>
      </c>
      <c r="F42" s="237" t="s">
        <v>1375</v>
      </c>
      <c r="G42" s="179">
        <v>1</v>
      </c>
      <c r="H42" s="229" t="s">
        <v>1384</v>
      </c>
      <c r="I42" s="184">
        <v>148.55000000000001</v>
      </c>
      <c r="J42" s="238" t="s">
        <v>1385</v>
      </c>
      <c r="K42" s="184">
        <v>153.38999999999999</v>
      </c>
    </row>
    <row r="43" spans="2:11" x14ac:dyDescent="0.25">
      <c r="B43" s="180">
        <v>4</v>
      </c>
      <c r="C43" s="180" t="s">
        <v>50</v>
      </c>
      <c r="D43" s="180">
        <v>88325</v>
      </c>
      <c r="E43" s="236" t="s">
        <v>1378</v>
      </c>
      <c r="F43" s="237" t="s">
        <v>1350</v>
      </c>
      <c r="G43" s="179">
        <v>1.08</v>
      </c>
      <c r="H43" s="229" t="s">
        <v>1379</v>
      </c>
      <c r="I43" s="184">
        <v>19.399999999999999</v>
      </c>
      <c r="J43" s="238">
        <v>18.920000000000002</v>
      </c>
      <c r="K43" s="184">
        <v>20.43</v>
      </c>
    </row>
    <row r="44" spans="2:11" x14ac:dyDescent="0.25">
      <c r="B44" s="180">
        <v>5</v>
      </c>
      <c r="C44" s="180" t="s">
        <v>50</v>
      </c>
      <c r="D44" s="180">
        <v>88316</v>
      </c>
      <c r="E44" s="236" t="s">
        <v>1386</v>
      </c>
      <c r="F44" s="237" t="s">
        <v>1350</v>
      </c>
      <c r="G44" s="179">
        <v>1.03</v>
      </c>
      <c r="H44" s="229" t="s">
        <v>1387</v>
      </c>
      <c r="I44" s="184">
        <v>16.78</v>
      </c>
      <c r="J44" s="238">
        <v>17.04</v>
      </c>
      <c r="K44" s="184">
        <v>17.55</v>
      </c>
    </row>
    <row r="45" spans="2:11" x14ac:dyDescent="0.25">
      <c r="B45" s="931"/>
      <c r="C45" s="931"/>
      <c r="D45" s="931"/>
      <c r="E45" s="931"/>
      <c r="F45" s="931"/>
      <c r="G45" s="931"/>
      <c r="H45" s="931"/>
      <c r="I45" s="931"/>
      <c r="J45" s="931"/>
      <c r="K45" s="931"/>
    </row>
    <row r="46" spans="2:11" x14ac:dyDescent="0.25">
      <c r="B46" s="931"/>
      <c r="C46" s="931"/>
      <c r="D46" s="931"/>
      <c r="E46" s="931"/>
      <c r="F46" s="931"/>
      <c r="G46" s="931"/>
      <c r="H46" s="931"/>
      <c r="I46" s="931"/>
      <c r="J46" s="931"/>
      <c r="K46" s="931"/>
    </row>
    <row r="47" spans="2:11" x14ac:dyDescent="0.25">
      <c r="B47" s="207" t="s">
        <v>1078</v>
      </c>
      <c r="C47" s="932" t="s">
        <v>643</v>
      </c>
      <c r="D47" s="932" t="s">
        <v>35</v>
      </c>
      <c r="E47" s="939" t="s">
        <v>767</v>
      </c>
      <c r="F47" s="208" t="s">
        <v>644</v>
      </c>
      <c r="G47" s="207" t="s">
        <v>112</v>
      </c>
      <c r="H47" s="209" t="s">
        <v>645</v>
      </c>
      <c r="I47" s="210">
        <v>163.03000000000003</v>
      </c>
      <c r="J47" s="209" t="s">
        <v>646</v>
      </c>
      <c r="K47" s="210">
        <v>171.66</v>
      </c>
    </row>
    <row r="48" spans="2:11" x14ac:dyDescent="0.25">
      <c r="B48" s="932" t="s">
        <v>5</v>
      </c>
      <c r="C48" s="932"/>
      <c r="D48" s="932"/>
      <c r="E48" s="939"/>
      <c r="F48" s="933" t="s">
        <v>36</v>
      </c>
      <c r="G48" s="933" t="s">
        <v>37</v>
      </c>
      <c r="H48" s="934" t="s">
        <v>41</v>
      </c>
      <c r="I48" s="934"/>
      <c r="J48" s="934" t="s">
        <v>41</v>
      </c>
      <c r="K48" s="934"/>
    </row>
    <row r="49" spans="2:11" ht="25.5" x14ac:dyDescent="0.25">
      <c r="B49" s="932"/>
      <c r="C49" s="932"/>
      <c r="D49" s="932"/>
      <c r="E49" s="939"/>
      <c r="F49" s="933"/>
      <c r="G49" s="933"/>
      <c r="H49" s="211" t="s">
        <v>38</v>
      </c>
      <c r="I49" s="211" t="s">
        <v>39</v>
      </c>
      <c r="J49" s="211" t="s">
        <v>38</v>
      </c>
      <c r="K49" s="211" t="s">
        <v>39</v>
      </c>
    </row>
    <row r="50" spans="2:11" ht="25.5" x14ac:dyDescent="0.25">
      <c r="B50" s="180">
        <v>1</v>
      </c>
      <c r="C50" s="180" t="s">
        <v>50</v>
      </c>
      <c r="D50" s="180">
        <v>86879</v>
      </c>
      <c r="E50" s="236" t="s">
        <v>1396</v>
      </c>
      <c r="F50" s="237" t="s">
        <v>112</v>
      </c>
      <c r="G50" s="179">
        <v>1</v>
      </c>
      <c r="H50" s="229" t="s">
        <v>1397</v>
      </c>
      <c r="I50" s="184">
        <v>6.74</v>
      </c>
      <c r="J50" s="238">
        <v>9.19</v>
      </c>
      <c r="K50" s="184">
        <v>9.19</v>
      </c>
    </row>
    <row r="51" spans="2:11" ht="25.5" x14ac:dyDescent="0.25">
      <c r="B51" s="180">
        <v>2</v>
      </c>
      <c r="C51" s="180" t="s">
        <v>50</v>
      </c>
      <c r="D51" s="180">
        <v>86883</v>
      </c>
      <c r="E51" s="236" t="s">
        <v>1398</v>
      </c>
      <c r="F51" s="237" t="s">
        <v>112</v>
      </c>
      <c r="G51" s="179">
        <v>1</v>
      </c>
      <c r="H51" s="229" t="s">
        <v>1399</v>
      </c>
      <c r="I51" s="184">
        <v>12.15</v>
      </c>
      <c r="J51" s="238">
        <v>12.31</v>
      </c>
      <c r="K51" s="184">
        <v>12.31</v>
      </c>
    </row>
    <row r="52" spans="2:11" ht="25.5" x14ac:dyDescent="0.25">
      <c r="B52" s="180">
        <v>3</v>
      </c>
      <c r="C52" s="180" t="s">
        <v>50</v>
      </c>
      <c r="D52" s="180">
        <v>86884</v>
      </c>
      <c r="E52" s="236" t="s">
        <v>1400</v>
      </c>
      <c r="F52" s="237" t="s">
        <v>112</v>
      </c>
      <c r="G52" s="179">
        <v>1</v>
      </c>
      <c r="H52" s="229" t="s">
        <v>1401</v>
      </c>
      <c r="I52" s="184">
        <v>8.2799999999999994</v>
      </c>
      <c r="J52" s="238">
        <v>10.06</v>
      </c>
      <c r="K52" s="184">
        <v>10.06</v>
      </c>
    </row>
    <row r="53" spans="2:11" ht="25.5" x14ac:dyDescent="0.25">
      <c r="B53" s="180">
        <v>4</v>
      </c>
      <c r="C53" s="180" t="s">
        <v>50</v>
      </c>
      <c r="D53" s="180">
        <v>86904</v>
      </c>
      <c r="E53" s="236" t="s">
        <v>1402</v>
      </c>
      <c r="F53" s="237" t="s">
        <v>112</v>
      </c>
      <c r="G53" s="179">
        <v>1</v>
      </c>
      <c r="H53" s="229" t="s">
        <v>1403</v>
      </c>
      <c r="I53" s="184">
        <v>135.86000000000001</v>
      </c>
      <c r="J53" s="238">
        <v>140.1</v>
      </c>
      <c r="K53" s="184">
        <v>140.1</v>
      </c>
    </row>
    <row r="54" spans="2:11" x14ac:dyDescent="0.25">
      <c r="B54" s="936"/>
      <c r="C54" s="937"/>
      <c r="D54" s="937"/>
      <c r="E54" s="937"/>
      <c r="F54" s="937"/>
      <c r="G54" s="937"/>
      <c r="H54" s="937"/>
      <c r="I54" s="937"/>
      <c r="J54" s="937"/>
      <c r="K54" s="938"/>
    </row>
    <row r="55" spans="2:11" x14ac:dyDescent="0.25">
      <c r="B55" s="207" t="s">
        <v>1116</v>
      </c>
      <c r="C55" s="932" t="s">
        <v>643</v>
      </c>
      <c r="D55" s="932" t="s">
        <v>35</v>
      </c>
      <c r="E55" s="939" t="s">
        <v>548</v>
      </c>
      <c r="F55" s="208" t="s">
        <v>644</v>
      </c>
      <c r="G55" s="207" t="s">
        <v>112</v>
      </c>
      <c r="H55" s="209" t="s">
        <v>645</v>
      </c>
      <c r="I55" s="210">
        <v>19.93</v>
      </c>
      <c r="J55" s="209" t="s">
        <v>646</v>
      </c>
      <c r="K55" s="210">
        <v>22.32</v>
      </c>
    </row>
    <row r="56" spans="2:11" x14ac:dyDescent="0.25">
      <c r="B56" s="932" t="s">
        <v>5</v>
      </c>
      <c r="C56" s="932"/>
      <c r="D56" s="932"/>
      <c r="E56" s="939"/>
      <c r="F56" s="933" t="s">
        <v>36</v>
      </c>
      <c r="G56" s="933" t="s">
        <v>37</v>
      </c>
      <c r="H56" s="934" t="s">
        <v>41</v>
      </c>
      <c r="I56" s="934"/>
      <c r="J56" s="934" t="s">
        <v>41</v>
      </c>
      <c r="K56" s="934"/>
    </row>
    <row r="57" spans="2:11" ht="25.5" x14ac:dyDescent="0.25">
      <c r="B57" s="932"/>
      <c r="C57" s="932"/>
      <c r="D57" s="932"/>
      <c r="E57" s="939"/>
      <c r="F57" s="933"/>
      <c r="G57" s="933"/>
      <c r="H57" s="211" t="s">
        <v>38</v>
      </c>
      <c r="I57" s="211" t="s">
        <v>39</v>
      </c>
      <c r="J57" s="211" t="s">
        <v>38</v>
      </c>
      <c r="K57" s="211" t="s">
        <v>39</v>
      </c>
    </row>
    <row r="58" spans="2:11" ht="38.25" x14ac:dyDescent="0.25">
      <c r="B58" s="180">
        <v>1</v>
      </c>
      <c r="C58" s="180" t="s">
        <v>50</v>
      </c>
      <c r="D58" s="180">
        <v>37557</v>
      </c>
      <c r="E58" s="236" t="s">
        <v>1404</v>
      </c>
      <c r="F58" s="237" t="s">
        <v>1365</v>
      </c>
      <c r="G58" s="179">
        <v>1</v>
      </c>
      <c r="H58" s="229" t="s">
        <v>1072</v>
      </c>
      <c r="I58" s="184">
        <v>13.39</v>
      </c>
      <c r="J58" s="238" t="s">
        <v>1405</v>
      </c>
      <c r="K58" s="184">
        <v>15.48</v>
      </c>
    </row>
    <row r="59" spans="2:11" x14ac:dyDescent="0.25">
      <c r="B59" s="180">
        <v>2</v>
      </c>
      <c r="C59" s="180" t="s">
        <v>50</v>
      </c>
      <c r="D59" s="180">
        <v>88242</v>
      </c>
      <c r="E59" s="236" t="s">
        <v>1406</v>
      </c>
      <c r="F59" s="237" t="s">
        <v>1350</v>
      </c>
      <c r="G59" s="179">
        <v>0.4</v>
      </c>
      <c r="H59" s="229" t="s">
        <v>1407</v>
      </c>
      <c r="I59" s="184">
        <v>6.54</v>
      </c>
      <c r="J59" s="238">
        <v>17.12</v>
      </c>
      <c r="K59" s="184">
        <v>6.84</v>
      </c>
    </row>
    <row r="60" spans="2:11" x14ac:dyDescent="0.25">
      <c r="B60" s="931"/>
      <c r="C60" s="931"/>
      <c r="D60" s="931"/>
      <c r="E60" s="931"/>
      <c r="F60" s="931"/>
      <c r="G60" s="931"/>
      <c r="H60" s="931"/>
      <c r="I60" s="931"/>
      <c r="J60" s="931"/>
      <c r="K60" s="931"/>
    </row>
    <row r="61" spans="2:11" x14ac:dyDescent="0.25">
      <c r="B61" s="207" t="s">
        <v>1117</v>
      </c>
      <c r="C61" s="932" t="s">
        <v>643</v>
      </c>
      <c r="D61" s="932" t="s">
        <v>35</v>
      </c>
      <c r="E61" s="939" t="s">
        <v>145</v>
      </c>
      <c r="F61" s="208" t="s">
        <v>644</v>
      </c>
      <c r="G61" s="207" t="s">
        <v>112</v>
      </c>
      <c r="H61" s="209" t="s">
        <v>645</v>
      </c>
      <c r="I61" s="210">
        <v>49.93</v>
      </c>
      <c r="J61" s="209" t="s">
        <v>646</v>
      </c>
      <c r="K61" s="210">
        <v>56.85</v>
      </c>
    </row>
    <row r="62" spans="2:11" x14ac:dyDescent="0.25">
      <c r="B62" s="932" t="s">
        <v>5</v>
      </c>
      <c r="C62" s="932"/>
      <c r="D62" s="932"/>
      <c r="E62" s="939"/>
      <c r="F62" s="933" t="s">
        <v>36</v>
      </c>
      <c r="G62" s="933" t="s">
        <v>37</v>
      </c>
      <c r="H62" s="934" t="s">
        <v>41</v>
      </c>
      <c r="I62" s="934"/>
      <c r="J62" s="934" t="s">
        <v>41</v>
      </c>
      <c r="K62" s="934"/>
    </row>
    <row r="63" spans="2:11" ht="25.5" x14ac:dyDescent="0.25">
      <c r="B63" s="932"/>
      <c r="C63" s="932"/>
      <c r="D63" s="932"/>
      <c r="E63" s="939"/>
      <c r="F63" s="933"/>
      <c r="G63" s="933"/>
      <c r="H63" s="211" t="s">
        <v>38</v>
      </c>
      <c r="I63" s="211" t="s">
        <v>39</v>
      </c>
      <c r="J63" s="211" t="s">
        <v>38</v>
      </c>
      <c r="K63" s="211" t="s">
        <v>39</v>
      </c>
    </row>
    <row r="64" spans="2:11" ht="38.25" x14ac:dyDescent="0.25">
      <c r="B64" s="180">
        <v>1</v>
      </c>
      <c r="C64" s="180" t="s">
        <v>50</v>
      </c>
      <c r="D64" s="180">
        <v>37558</v>
      </c>
      <c r="E64" s="236" t="s">
        <v>1408</v>
      </c>
      <c r="F64" s="237" t="s">
        <v>1365</v>
      </c>
      <c r="G64" s="179">
        <v>1</v>
      </c>
      <c r="H64" s="229" t="s">
        <v>1409</v>
      </c>
      <c r="I64" s="184">
        <v>41.76</v>
      </c>
      <c r="J64" s="238" t="s">
        <v>1410</v>
      </c>
      <c r="K64" s="184">
        <v>48.29</v>
      </c>
    </row>
    <row r="65" spans="2:11" x14ac:dyDescent="0.25">
      <c r="B65" s="180">
        <v>2</v>
      </c>
      <c r="C65" s="180" t="s">
        <v>50</v>
      </c>
      <c r="D65" s="180">
        <v>88242</v>
      </c>
      <c r="E65" s="236" t="s">
        <v>1406</v>
      </c>
      <c r="F65" s="237" t="s">
        <v>1350</v>
      </c>
      <c r="G65" s="179">
        <v>0.5</v>
      </c>
      <c r="H65" s="229" t="s">
        <v>1407</v>
      </c>
      <c r="I65" s="184">
        <v>8.17</v>
      </c>
      <c r="J65" s="238">
        <v>17.12</v>
      </c>
      <c r="K65" s="184">
        <v>8.56</v>
      </c>
    </row>
    <row r="66" spans="2:11" x14ac:dyDescent="0.25">
      <c r="B66" s="931"/>
      <c r="C66" s="931"/>
      <c r="D66" s="931"/>
      <c r="E66" s="931"/>
      <c r="F66" s="931"/>
      <c r="G66" s="931"/>
      <c r="H66" s="931"/>
      <c r="I66" s="931"/>
      <c r="J66" s="931"/>
      <c r="K66" s="931"/>
    </row>
  </sheetData>
  <mergeCells count="71">
    <mergeCell ref="B29:K29"/>
    <mergeCell ref="B66:K66"/>
    <mergeCell ref="E55:E57"/>
    <mergeCell ref="B56:B57"/>
    <mergeCell ref="F56:F57"/>
    <mergeCell ref="G56:G57"/>
    <mergeCell ref="H56:I56"/>
    <mergeCell ref="J56:K56"/>
    <mergeCell ref="B60:K60"/>
    <mergeCell ref="C61:C63"/>
    <mergeCell ref="D61:D63"/>
    <mergeCell ref="E61:E63"/>
    <mergeCell ref="B62:B63"/>
    <mergeCell ref="F62:F63"/>
    <mergeCell ref="G62:G63"/>
    <mergeCell ref="H62:I62"/>
    <mergeCell ref="J62:K62"/>
    <mergeCell ref="D10:D12"/>
    <mergeCell ref="E10:E12"/>
    <mergeCell ref="C47:C49"/>
    <mergeCell ref="D47:D49"/>
    <mergeCell ref="E47:E49"/>
    <mergeCell ref="C55:C57"/>
    <mergeCell ref="D55:D57"/>
    <mergeCell ref="B21:K21"/>
    <mergeCell ref="C22:C24"/>
    <mergeCell ref="D22:D24"/>
    <mergeCell ref="E22:E24"/>
    <mergeCell ref="B23:B24"/>
    <mergeCell ref="F23:F24"/>
    <mergeCell ref="G23:G24"/>
    <mergeCell ref="H23:I23"/>
    <mergeCell ref="B48:B49"/>
    <mergeCell ref="F48:F49"/>
    <mergeCell ref="G48:G49"/>
    <mergeCell ref="H48:I48"/>
    <mergeCell ref="J48:K48"/>
    <mergeCell ref="E1:K1"/>
    <mergeCell ref="E2:K2"/>
    <mergeCell ref="E3:K3"/>
    <mergeCell ref="B4:K4"/>
    <mergeCell ref="G6:K8"/>
    <mergeCell ref="G5:K5"/>
    <mergeCell ref="B11:B12"/>
    <mergeCell ref="F11:F12"/>
    <mergeCell ref="G11:G12"/>
    <mergeCell ref="H11:I11"/>
    <mergeCell ref="J11:K11"/>
    <mergeCell ref="J23:K23"/>
    <mergeCell ref="B9:K9"/>
    <mergeCell ref="B54:K54"/>
    <mergeCell ref="C10:C12"/>
    <mergeCell ref="C30:C32"/>
    <mergeCell ref="D30:D32"/>
    <mergeCell ref="E30:E32"/>
    <mergeCell ref="B31:B32"/>
    <mergeCell ref="F31:F32"/>
    <mergeCell ref="G31:G32"/>
    <mergeCell ref="H31:I31"/>
    <mergeCell ref="J31:K31"/>
    <mergeCell ref="B46:K46"/>
    <mergeCell ref="C37:C39"/>
    <mergeCell ref="D37:D39"/>
    <mergeCell ref="E37:E39"/>
    <mergeCell ref="B45:K45"/>
    <mergeCell ref="B36:K36"/>
    <mergeCell ref="B38:B39"/>
    <mergeCell ref="F38:F39"/>
    <mergeCell ref="G38:G39"/>
    <mergeCell ref="H38:I38"/>
    <mergeCell ref="J38:K38"/>
  </mergeCells>
  <dataValidations disablePrompts="1" count="2">
    <dataValidation type="list" allowBlank="1" showInputMessage="1" showErrorMessage="1" sqref="G55 G61 G10 G47 G22 G30 G37" xr:uid="{00000000-0002-0000-0800-000000000000}">
      <formula1>" UN,M3,M2,MCJ,TXKM,T,M3XKM"</formula1>
    </dataValidation>
    <dataValidation type="list" allowBlank="1" showInputMessage="1" showErrorMessage="1" sqref="C58:C59 C64:C65 C13:C20 C50:C53 C25:C28 C40:C44 C33:C35" xr:uid="{00000000-0002-0000-0800-000001000000}">
      <formula1>"SINAPI,AGESUL,SBC,COTAÇÃO"</formula1>
    </dataValidation>
  </dataValidations>
  <printOptions horizontalCentered="1"/>
  <pageMargins left="0.70866141732283472" right="0.70866141732283472" top="0.74803149606299213" bottom="0.74803149606299213" header="0.31496062992125984" footer="0.31496062992125984"/>
  <pageSetup paperSize="9" scale="54" fitToHeight="0" orientation="portrait" verticalDpi="300" r:id="rId1"/>
  <headerFooter>
    <oddFooter>Página &amp;P de &amp;N</oddFooter>
  </headerFooter>
  <rowBreaks count="1" manualBreakCount="1">
    <brk id="65" min="1" max="10"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B1:L24"/>
  <sheetViews>
    <sheetView workbookViewId="0">
      <selection activeCell="E35" sqref="E35"/>
    </sheetView>
  </sheetViews>
  <sheetFormatPr defaultColWidth="9.140625" defaultRowHeight="15" x14ac:dyDescent="0.25"/>
  <cols>
    <col min="1" max="1" width="9.140625" style="198"/>
    <col min="2" max="2" width="21.28515625" style="198" customWidth="1"/>
    <col min="3" max="3" width="45.7109375" style="198" customWidth="1"/>
    <col min="4" max="4" width="26.28515625" style="198" customWidth="1"/>
    <col min="5" max="5" width="14.5703125" style="198" customWidth="1"/>
    <col min="6" max="6" width="17.42578125" style="198" customWidth="1"/>
    <col min="7" max="7" width="14" style="198" bestFit="1" customWidth="1"/>
    <col min="8" max="8" width="9.140625" style="198"/>
    <col min="9" max="10" width="14" style="198" bestFit="1" customWidth="1"/>
    <col min="11" max="16384" width="9.140625" style="198"/>
  </cols>
  <sheetData>
    <row r="1" spans="2:12" x14ac:dyDescent="0.25">
      <c r="B1" s="382"/>
      <c r="C1" s="383" t="s">
        <v>1</v>
      </c>
      <c r="D1" s="384"/>
      <c r="E1" s="384"/>
      <c r="F1" s="385"/>
    </row>
    <row r="2" spans="2:12" ht="15.75" x14ac:dyDescent="0.25">
      <c r="B2" s="386"/>
      <c r="C2" s="387" t="s">
        <v>373</v>
      </c>
      <c r="D2" s="388"/>
      <c r="E2" s="388"/>
      <c r="F2" s="389"/>
    </row>
    <row r="3" spans="2:12" x14ac:dyDescent="0.25">
      <c r="B3" s="390"/>
      <c r="C3" s="383" t="s">
        <v>1411</v>
      </c>
      <c r="D3" s="384"/>
      <c r="E3" s="384"/>
      <c r="F3" s="385"/>
    </row>
    <row r="4" spans="2:12" ht="20.45" customHeight="1" x14ac:dyDescent="0.25">
      <c r="B4" s="599" t="s">
        <v>190</v>
      </c>
      <c r="C4" s="600"/>
      <c r="D4" s="600"/>
      <c r="E4" s="600"/>
      <c r="F4" s="601"/>
    </row>
    <row r="5" spans="2:12" ht="14.45" customHeight="1" x14ac:dyDescent="0.25">
      <c r="B5" s="391" t="s">
        <v>216</v>
      </c>
      <c r="C5" s="392" t="s">
        <v>1099</v>
      </c>
      <c r="D5" s="393"/>
      <c r="E5" s="958" t="s">
        <v>44</v>
      </c>
      <c r="F5" s="959"/>
    </row>
    <row r="6" spans="2:12" x14ac:dyDescent="0.25">
      <c r="B6" s="391" t="s">
        <v>2</v>
      </c>
      <c r="C6" s="392" t="s">
        <v>384</v>
      </c>
      <c r="D6" s="394"/>
      <c r="E6" s="395"/>
      <c r="F6" s="396"/>
    </row>
    <row r="7" spans="2:12" ht="14.45" customHeight="1" x14ac:dyDescent="0.25">
      <c r="B7" s="391" t="s">
        <v>3</v>
      </c>
      <c r="C7" s="392" t="s">
        <v>1100</v>
      </c>
      <c r="D7" s="393"/>
      <c r="E7" s="960" t="s">
        <v>1103</v>
      </c>
      <c r="F7" s="668"/>
    </row>
    <row r="8" spans="2:12" x14ac:dyDescent="0.25">
      <c r="B8" s="397" t="s">
        <v>66</v>
      </c>
      <c r="C8" s="398" t="s">
        <v>1168</v>
      </c>
      <c r="D8" s="399"/>
      <c r="E8" s="961"/>
      <c r="F8" s="670"/>
    </row>
    <row r="9" spans="2:12" ht="20.25" customHeight="1" x14ac:dyDescent="0.25">
      <c r="B9" s="397"/>
      <c r="C9" s="399"/>
      <c r="D9" s="399"/>
      <c r="E9" s="395"/>
      <c r="F9" s="400"/>
    </row>
    <row r="10" spans="2:12" s="262" customFormat="1" ht="14.25" customHeight="1" x14ac:dyDescent="0.2">
      <c r="B10" s="153" t="s">
        <v>191</v>
      </c>
      <c r="C10" s="153" t="s">
        <v>192</v>
      </c>
      <c r="D10" s="153" t="s">
        <v>193</v>
      </c>
      <c r="E10" s="153" t="s">
        <v>194</v>
      </c>
      <c r="F10" s="153" t="s">
        <v>195</v>
      </c>
    </row>
    <row r="11" spans="2:12" s="262" customFormat="1" ht="15" customHeight="1" x14ac:dyDescent="0.2">
      <c r="B11" s="401" t="s">
        <v>196</v>
      </c>
      <c r="C11" s="402" t="s">
        <v>794</v>
      </c>
      <c r="D11" s="402" t="s">
        <v>791</v>
      </c>
      <c r="E11" s="403" t="s">
        <v>798</v>
      </c>
      <c r="F11" s="403" t="s">
        <v>797</v>
      </c>
    </row>
    <row r="12" spans="2:12" s="262" customFormat="1" ht="18" customHeight="1" x14ac:dyDescent="0.2">
      <c r="B12" s="401" t="s">
        <v>198</v>
      </c>
      <c r="C12" s="402" t="s">
        <v>795</v>
      </c>
      <c r="D12" s="402" t="s">
        <v>792</v>
      </c>
      <c r="E12" s="403" t="s">
        <v>800</v>
      </c>
      <c r="F12" s="403" t="s">
        <v>314</v>
      </c>
    </row>
    <row r="13" spans="2:12" s="262" customFormat="1" ht="21" customHeight="1" x14ac:dyDescent="0.2">
      <c r="B13" s="404" t="s">
        <v>199</v>
      </c>
      <c r="C13" s="404" t="s">
        <v>796</v>
      </c>
      <c r="D13" s="404" t="s">
        <v>793</v>
      </c>
      <c r="E13" s="405" t="s">
        <v>801</v>
      </c>
      <c r="F13" s="405" t="s">
        <v>799</v>
      </c>
    </row>
    <row r="14" spans="2:12" s="262" customFormat="1" ht="15" hidden="1" customHeight="1" x14ac:dyDescent="0.2">
      <c r="B14" s="406" t="s">
        <v>319</v>
      </c>
      <c r="C14" s="407"/>
      <c r="D14" s="407"/>
      <c r="E14" s="408"/>
      <c r="F14" s="408"/>
    </row>
    <row r="15" spans="2:12" s="262" customFormat="1" ht="12.75" x14ac:dyDescent="0.2">
      <c r="B15" s="153" t="s">
        <v>35</v>
      </c>
      <c r="C15" s="62" t="s">
        <v>48</v>
      </c>
      <c r="D15" s="62" t="s">
        <v>36</v>
      </c>
      <c r="E15" s="62" t="s">
        <v>200</v>
      </c>
      <c r="F15" s="62" t="s">
        <v>201</v>
      </c>
    </row>
    <row r="16" spans="2:12" x14ac:dyDescent="0.25">
      <c r="B16" s="153" t="s">
        <v>35</v>
      </c>
      <c r="C16" s="62" t="s">
        <v>48</v>
      </c>
      <c r="D16" s="62" t="s">
        <v>36</v>
      </c>
      <c r="E16" s="62" t="s">
        <v>200</v>
      </c>
      <c r="F16" s="62" t="s">
        <v>201</v>
      </c>
      <c r="G16" s="410"/>
      <c r="H16" s="410"/>
      <c r="I16" s="410"/>
      <c r="J16" s="410"/>
      <c r="K16" s="410"/>
      <c r="L16" s="410"/>
    </row>
    <row r="17" spans="2:12" ht="42" x14ac:dyDescent="0.25">
      <c r="B17" s="65" t="s">
        <v>647</v>
      </c>
      <c r="C17" s="135" t="s">
        <v>1098</v>
      </c>
      <c r="D17" s="65" t="s">
        <v>186</v>
      </c>
      <c r="E17" s="66">
        <v>45173</v>
      </c>
      <c r="F17" s="67">
        <v>57645</v>
      </c>
      <c r="G17" s="410"/>
      <c r="H17" s="410"/>
      <c r="I17" s="410"/>
      <c r="J17" s="410"/>
      <c r="K17" s="410"/>
      <c r="L17" s="410"/>
    </row>
    <row r="18" spans="2:12" x14ac:dyDescent="0.25">
      <c r="B18" s="62" t="s">
        <v>204</v>
      </c>
      <c r="C18" s="962"/>
      <c r="D18" s="962"/>
      <c r="E18" s="915" t="s">
        <v>190</v>
      </c>
      <c r="F18" s="915"/>
      <c r="G18" s="411">
        <v>41195</v>
      </c>
      <c r="H18" s="410">
        <v>3400</v>
      </c>
      <c r="I18" s="411">
        <v>44595</v>
      </c>
      <c r="J18" s="411">
        <v>94595</v>
      </c>
      <c r="K18" s="410"/>
      <c r="L18" s="410"/>
    </row>
    <row r="19" spans="2:12" x14ac:dyDescent="0.25">
      <c r="B19" s="409" t="s">
        <v>196</v>
      </c>
      <c r="C19" s="955" t="s">
        <v>791</v>
      </c>
      <c r="D19" s="955"/>
      <c r="E19" s="963">
        <v>59595</v>
      </c>
      <c r="F19" s="963"/>
      <c r="G19" s="410"/>
      <c r="H19" s="410"/>
      <c r="I19" s="410"/>
      <c r="J19" s="410"/>
      <c r="K19" s="410"/>
      <c r="L19" s="410"/>
    </row>
    <row r="20" spans="2:12" x14ac:dyDescent="0.25">
      <c r="B20" s="409" t="s">
        <v>198</v>
      </c>
      <c r="C20" s="955" t="s">
        <v>792</v>
      </c>
      <c r="D20" s="955"/>
      <c r="E20" s="956">
        <v>57645</v>
      </c>
      <c r="F20" s="957"/>
      <c r="G20" s="410"/>
      <c r="H20" s="410"/>
      <c r="I20" s="410"/>
      <c r="J20" s="410"/>
      <c r="K20" s="410"/>
      <c r="L20" s="410"/>
    </row>
    <row r="21" spans="2:12" x14ac:dyDescent="0.25">
      <c r="B21" s="409" t="s">
        <v>199</v>
      </c>
      <c r="C21" s="955" t="s">
        <v>793</v>
      </c>
      <c r="D21" s="955"/>
      <c r="E21" s="956">
        <v>57095</v>
      </c>
      <c r="F21" s="957"/>
      <c r="G21" s="410"/>
      <c r="H21" s="410"/>
      <c r="I21" s="410"/>
      <c r="J21" s="410"/>
      <c r="K21" s="410"/>
      <c r="L21" s="410"/>
    </row>
    <row r="22" spans="2:12" x14ac:dyDescent="0.25">
      <c r="B22" s="185"/>
      <c r="C22" s="185"/>
      <c r="D22" s="185"/>
      <c r="E22" s="185"/>
      <c r="F22" s="185"/>
      <c r="G22" s="410"/>
      <c r="H22" s="410"/>
      <c r="I22" s="410"/>
      <c r="J22" s="410"/>
      <c r="K22" s="410"/>
      <c r="L22" s="410"/>
    </row>
    <row r="23" spans="2:12" x14ac:dyDescent="0.25">
      <c r="G23" s="410"/>
      <c r="H23" s="410"/>
      <c r="I23" s="410"/>
      <c r="J23" s="410"/>
      <c r="K23" s="410"/>
      <c r="L23" s="410"/>
    </row>
    <row r="24" spans="2:12" x14ac:dyDescent="0.25">
      <c r="G24" s="410"/>
      <c r="H24" s="410"/>
      <c r="I24" s="410"/>
      <c r="J24" s="410"/>
      <c r="K24" s="410"/>
      <c r="L24" s="410"/>
    </row>
  </sheetData>
  <autoFilter ref="B1:B15" xr:uid="{00000000-0009-0000-0000-000009000000}"/>
  <dataConsolidate/>
  <mergeCells count="11">
    <mergeCell ref="C21:D21"/>
    <mergeCell ref="E21:F21"/>
    <mergeCell ref="B4:F4"/>
    <mergeCell ref="E5:F5"/>
    <mergeCell ref="E7:F8"/>
    <mergeCell ref="C18:D18"/>
    <mergeCell ref="E18:F18"/>
    <mergeCell ref="C19:D19"/>
    <mergeCell ref="E19:F19"/>
    <mergeCell ref="C20:D20"/>
    <mergeCell ref="E20:F20"/>
  </mergeCells>
  <phoneticPr fontId="2" type="noConversion"/>
  <dataValidations disablePrompts="1" count="1">
    <dataValidation type="list" allowBlank="1" showInputMessage="1" showErrorMessage="1" sqref="B19:B21" xr:uid="{00000000-0002-0000-0900-000005000000}">
      <formula1>$B$11:$B$14</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theme="4" tint="0.79998168889431442"/>
    <pageSetUpPr fitToPage="1"/>
  </sheetPr>
  <dimension ref="A1:AE34"/>
  <sheetViews>
    <sheetView workbookViewId="0">
      <selection activeCell="I37" sqref="I37"/>
    </sheetView>
  </sheetViews>
  <sheetFormatPr defaultRowHeight="15" x14ac:dyDescent="0.25"/>
  <cols>
    <col min="1" max="1" width="9.85546875" bestFit="1" customWidth="1"/>
    <col min="2" max="2" width="18.7109375" customWidth="1"/>
    <col min="3" max="3" width="32.5703125" customWidth="1"/>
    <col min="4" max="4" width="9.42578125" bestFit="1" customWidth="1"/>
    <col min="5" max="5" width="16.5703125" bestFit="1" customWidth="1"/>
    <col min="6" max="6" width="15" bestFit="1" customWidth="1"/>
    <col min="7" max="7" width="8.140625" bestFit="1" customWidth="1"/>
    <col min="8" max="8" width="16" bestFit="1" customWidth="1"/>
    <col min="9" max="9" width="15" bestFit="1" customWidth="1"/>
    <col min="10" max="10" width="8.140625" bestFit="1" customWidth="1"/>
    <col min="11" max="11" width="16" bestFit="1" customWidth="1"/>
    <col min="12" max="12" width="15" bestFit="1" customWidth="1"/>
    <col min="13" max="13" width="8.42578125" bestFit="1" customWidth="1"/>
    <col min="14" max="14" width="16" bestFit="1" customWidth="1"/>
    <col min="15" max="15" width="15" bestFit="1" customWidth="1"/>
    <col min="16" max="16" width="8.42578125" bestFit="1" customWidth="1"/>
    <col min="17" max="17" width="16" bestFit="1" customWidth="1"/>
    <col min="18" max="18" width="15" bestFit="1" customWidth="1"/>
    <col min="19" max="19" width="8.42578125" bestFit="1" customWidth="1"/>
    <col min="20" max="20" width="16" bestFit="1" customWidth="1"/>
    <col min="21" max="21" width="15" bestFit="1" customWidth="1"/>
    <col min="22" max="22" width="8.42578125" bestFit="1" customWidth="1"/>
    <col min="23" max="23" width="16" bestFit="1" customWidth="1"/>
    <col min="24" max="24" width="15.5703125" customWidth="1"/>
    <col min="25" max="25" width="8.42578125" bestFit="1" customWidth="1"/>
    <col min="26" max="26" width="16" bestFit="1" customWidth="1"/>
    <col min="27" max="27" width="9.28515625" customWidth="1"/>
    <col min="28" max="28" width="13.85546875" customWidth="1"/>
    <col min="29" max="29" width="6" bestFit="1" customWidth="1"/>
    <col min="30" max="30" width="13.85546875" customWidth="1"/>
    <col min="31" max="31" width="6" bestFit="1" customWidth="1"/>
  </cols>
  <sheetData>
    <row r="1" spans="1:31" ht="14.45" customHeight="1" x14ac:dyDescent="0.25">
      <c r="A1" s="18"/>
      <c r="B1" s="19"/>
      <c r="C1" s="981" t="s">
        <v>1</v>
      </c>
      <c r="D1" s="982"/>
      <c r="E1" s="982"/>
      <c r="F1" s="982"/>
      <c r="G1" s="982"/>
      <c r="H1" s="982"/>
      <c r="I1" s="982"/>
      <c r="J1" s="982"/>
      <c r="K1" s="982"/>
      <c r="L1" s="982"/>
      <c r="M1" s="982"/>
      <c r="N1" s="982"/>
      <c r="O1" s="982"/>
      <c r="P1" s="982"/>
      <c r="Q1" s="982"/>
      <c r="R1" s="982"/>
      <c r="S1" s="982"/>
      <c r="T1" s="982"/>
      <c r="U1" s="982"/>
      <c r="V1" s="982"/>
      <c r="W1" s="982"/>
      <c r="X1" s="982"/>
      <c r="Y1" s="982"/>
      <c r="Z1" s="982"/>
      <c r="AA1" s="983"/>
    </row>
    <row r="2" spans="1:31" ht="14.45" customHeight="1" x14ac:dyDescent="0.25">
      <c r="A2" s="5"/>
      <c r="B2" s="20"/>
      <c r="C2" s="984" t="s">
        <v>373</v>
      </c>
      <c r="D2" s="985"/>
      <c r="E2" s="985"/>
      <c r="F2" s="985"/>
      <c r="G2" s="985"/>
      <c r="H2" s="985"/>
      <c r="I2" s="985"/>
      <c r="J2" s="985"/>
      <c r="K2" s="985"/>
      <c r="L2" s="985"/>
      <c r="M2" s="985"/>
      <c r="N2" s="985"/>
      <c r="O2" s="985"/>
      <c r="P2" s="985"/>
      <c r="Q2" s="985"/>
      <c r="R2" s="985"/>
      <c r="S2" s="985"/>
      <c r="T2" s="985"/>
      <c r="U2" s="985"/>
      <c r="V2" s="985"/>
      <c r="W2" s="985"/>
      <c r="X2" s="985"/>
      <c r="Y2" s="985"/>
      <c r="Z2" s="985"/>
      <c r="AA2" s="986"/>
    </row>
    <row r="3" spans="1:31" ht="14.45" customHeight="1" x14ac:dyDescent="0.25">
      <c r="A3" s="6"/>
      <c r="B3" s="21"/>
      <c r="C3" s="981" t="s">
        <v>1412</v>
      </c>
      <c r="D3" s="982"/>
      <c r="E3" s="982"/>
      <c r="F3" s="982"/>
      <c r="G3" s="982"/>
      <c r="H3" s="982"/>
      <c r="I3" s="982"/>
      <c r="J3" s="982"/>
      <c r="K3" s="982"/>
      <c r="L3" s="982"/>
      <c r="M3" s="982"/>
      <c r="N3" s="982"/>
      <c r="O3" s="982"/>
      <c r="P3" s="982"/>
      <c r="Q3" s="982"/>
      <c r="R3" s="982"/>
      <c r="S3" s="982"/>
      <c r="T3" s="982"/>
      <c r="U3" s="982"/>
      <c r="V3" s="982"/>
      <c r="W3" s="982"/>
      <c r="X3" s="982"/>
      <c r="Y3" s="982"/>
      <c r="Z3" s="982"/>
      <c r="AA3" s="983"/>
    </row>
    <row r="4" spans="1:31" ht="20.45" customHeight="1" x14ac:dyDescent="0.25">
      <c r="A4" s="599" t="s">
        <v>19</v>
      </c>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1"/>
    </row>
    <row r="5" spans="1:31" ht="14.45" customHeight="1" x14ac:dyDescent="0.25">
      <c r="A5" s="29" t="s">
        <v>63</v>
      </c>
      <c r="B5" s="987" t="s">
        <v>1099</v>
      </c>
      <c r="C5" s="987"/>
      <c r="D5" s="987"/>
      <c r="E5" s="987"/>
      <c r="F5" s="987"/>
      <c r="G5" s="987"/>
      <c r="H5" s="987"/>
      <c r="I5" s="987"/>
      <c r="J5" s="987"/>
      <c r="K5" s="987"/>
      <c r="L5" s="987"/>
      <c r="M5" s="987"/>
      <c r="N5" s="987"/>
      <c r="O5" s="987"/>
      <c r="P5" s="987"/>
      <c r="Q5" s="987"/>
      <c r="R5" s="987"/>
      <c r="S5" s="987"/>
      <c r="T5" s="987"/>
      <c r="U5" s="987"/>
      <c r="V5" s="987"/>
      <c r="W5" s="987"/>
      <c r="X5" s="651" t="s">
        <v>44</v>
      </c>
      <c r="Y5" s="652"/>
      <c r="Z5" s="652"/>
      <c r="AA5" s="653"/>
    </row>
    <row r="6" spans="1:31" ht="14.45" customHeight="1" x14ac:dyDescent="0.25">
      <c r="A6" s="29" t="s">
        <v>64</v>
      </c>
      <c r="B6" s="987" t="s">
        <v>384</v>
      </c>
      <c r="C6" s="987"/>
      <c r="D6" s="987"/>
      <c r="E6" s="987"/>
      <c r="F6" s="987"/>
      <c r="G6" s="987"/>
      <c r="H6" s="987"/>
      <c r="I6" s="987"/>
      <c r="J6" s="987"/>
      <c r="K6" s="987"/>
      <c r="L6" s="987"/>
      <c r="M6" s="987"/>
      <c r="N6" s="987"/>
      <c r="O6" s="987"/>
      <c r="P6" s="987"/>
      <c r="Q6" s="987"/>
      <c r="R6" s="987"/>
      <c r="S6" s="987"/>
      <c r="T6" s="987"/>
      <c r="U6" s="987"/>
      <c r="V6" s="987"/>
      <c r="W6" s="987"/>
      <c r="X6" s="654" t="s">
        <v>1103</v>
      </c>
      <c r="Y6" s="655"/>
      <c r="Z6" s="655"/>
      <c r="AA6" s="656"/>
    </row>
    <row r="7" spans="1:31" ht="14.45" customHeight="1" x14ac:dyDescent="0.25">
      <c r="A7" s="29" t="s">
        <v>65</v>
      </c>
      <c r="B7" s="987" t="s">
        <v>1100</v>
      </c>
      <c r="C7" s="987"/>
      <c r="D7" s="987"/>
      <c r="E7" s="987"/>
      <c r="F7" s="987"/>
      <c r="G7" s="987"/>
      <c r="H7" s="987"/>
      <c r="I7" s="987"/>
      <c r="J7" s="987"/>
      <c r="K7" s="987"/>
      <c r="L7" s="987"/>
      <c r="M7" s="987"/>
      <c r="N7" s="987"/>
      <c r="O7" s="987"/>
      <c r="P7" s="987"/>
      <c r="Q7" s="987"/>
      <c r="R7" s="987"/>
      <c r="S7" s="987"/>
      <c r="T7" s="987"/>
      <c r="U7" s="987"/>
      <c r="V7" s="987"/>
      <c r="W7" s="987"/>
      <c r="X7" s="654"/>
      <c r="Y7" s="655"/>
      <c r="Z7" s="655"/>
      <c r="AA7" s="656"/>
    </row>
    <row r="8" spans="1:31" ht="14.45" customHeight="1" x14ac:dyDescent="0.25">
      <c r="A8" s="29" t="s">
        <v>66</v>
      </c>
      <c r="B8" s="987" t="s">
        <v>1168</v>
      </c>
      <c r="C8" s="987"/>
      <c r="D8" s="987"/>
      <c r="E8" s="987"/>
      <c r="F8" s="987"/>
      <c r="G8" s="987"/>
      <c r="H8" s="987"/>
      <c r="I8" s="987"/>
      <c r="J8" s="987"/>
      <c r="K8" s="987"/>
      <c r="L8" s="987"/>
      <c r="M8" s="987"/>
      <c r="N8" s="987"/>
      <c r="O8" s="987"/>
      <c r="P8" s="987"/>
      <c r="Q8" s="987"/>
      <c r="R8" s="987"/>
      <c r="S8" s="987"/>
      <c r="T8" s="987"/>
      <c r="U8" s="987"/>
      <c r="V8" s="987"/>
      <c r="W8" s="987"/>
      <c r="X8" s="657"/>
      <c r="Y8" s="658"/>
      <c r="Z8" s="658"/>
      <c r="AA8" s="659"/>
    </row>
    <row r="9" spans="1:31" ht="15" customHeight="1" x14ac:dyDescent="0.25">
      <c r="A9" s="975" t="s">
        <v>5</v>
      </c>
      <c r="B9" s="977" t="s">
        <v>6</v>
      </c>
      <c r="C9" s="978"/>
      <c r="D9" s="966" t="s">
        <v>0</v>
      </c>
      <c r="E9" s="968" t="s">
        <v>20</v>
      </c>
      <c r="F9" s="970" t="s">
        <v>7</v>
      </c>
      <c r="G9" s="971"/>
      <c r="H9" s="972"/>
      <c r="I9" s="970" t="s">
        <v>45</v>
      </c>
      <c r="J9" s="971"/>
      <c r="K9" s="972"/>
      <c r="L9" s="970" t="s">
        <v>46</v>
      </c>
      <c r="M9" s="971"/>
      <c r="N9" s="972"/>
      <c r="O9" s="970" t="s">
        <v>62</v>
      </c>
      <c r="P9" s="971"/>
      <c r="Q9" s="972"/>
      <c r="R9" s="970" t="s">
        <v>302</v>
      </c>
      <c r="S9" s="971"/>
      <c r="T9" s="972"/>
      <c r="U9" s="970" t="s">
        <v>303</v>
      </c>
      <c r="V9" s="971"/>
      <c r="W9" s="972"/>
      <c r="X9" s="970" t="s">
        <v>304</v>
      </c>
      <c r="Y9" s="971"/>
      <c r="Z9" s="972"/>
      <c r="AA9" s="81" t="s">
        <v>222</v>
      </c>
    </row>
    <row r="10" spans="1:31" x14ac:dyDescent="0.25">
      <c r="A10" s="976" t="s">
        <v>5</v>
      </c>
      <c r="B10" s="979"/>
      <c r="C10" s="980"/>
      <c r="D10" s="967"/>
      <c r="E10" s="969"/>
      <c r="F10" s="118" t="s">
        <v>21</v>
      </c>
      <c r="G10" s="118" t="s">
        <v>0</v>
      </c>
      <c r="H10" s="119" t="s">
        <v>31</v>
      </c>
      <c r="I10" s="118" t="s">
        <v>21</v>
      </c>
      <c r="J10" s="118" t="s">
        <v>0</v>
      </c>
      <c r="K10" s="119" t="s">
        <v>31</v>
      </c>
      <c r="L10" s="118" t="s">
        <v>21</v>
      </c>
      <c r="M10" s="118" t="s">
        <v>0</v>
      </c>
      <c r="N10" s="119" t="s">
        <v>31</v>
      </c>
      <c r="O10" s="118" t="s">
        <v>21</v>
      </c>
      <c r="P10" s="118" t="s">
        <v>0</v>
      </c>
      <c r="Q10" s="119" t="s">
        <v>31</v>
      </c>
      <c r="R10" s="118" t="s">
        <v>21</v>
      </c>
      <c r="S10" s="118" t="s">
        <v>0</v>
      </c>
      <c r="T10" s="119" t="s">
        <v>31</v>
      </c>
      <c r="U10" s="118" t="s">
        <v>21</v>
      </c>
      <c r="V10" s="118" t="s">
        <v>0</v>
      </c>
      <c r="W10" s="119" t="s">
        <v>31</v>
      </c>
      <c r="X10" s="118" t="s">
        <v>21</v>
      </c>
      <c r="Y10" s="118" t="s">
        <v>0</v>
      </c>
      <c r="Z10" s="119" t="s">
        <v>31</v>
      </c>
      <c r="AA10" s="120"/>
    </row>
    <row r="11" spans="1:31" x14ac:dyDescent="0.25">
      <c r="A11" s="80" t="s">
        <v>12</v>
      </c>
      <c r="B11" s="83" t="s">
        <v>4</v>
      </c>
      <c r="C11" s="84"/>
      <c r="D11" s="85">
        <v>5.5237869956844668E-2</v>
      </c>
      <c r="E11" s="86">
        <v>33220.439999999995</v>
      </c>
      <c r="F11" s="87">
        <v>33220.439999999995</v>
      </c>
      <c r="G11" s="88">
        <v>1</v>
      </c>
      <c r="H11" s="89">
        <v>1</v>
      </c>
      <c r="I11" s="87">
        <v>0</v>
      </c>
      <c r="J11" s="88"/>
      <c r="K11" s="89">
        <v>1</v>
      </c>
      <c r="L11" s="87">
        <v>0</v>
      </c>
      <c r="M11" s="88"/>
      <c r="N11" s="89">
        <v>1</v>
      </c>
      <c r="O11" s="87">
        <v>0</v>
      </c>
      <c r="P11" s="88"/>
      <c r="Q11" s="89">
        <v>1</v>
      </c>
      <c r="R11" s="87">
        <v>0</v>
      </c>
      <c r="S11" s="88"/>
      <c r="T11" s="89">
        <v>1</v>
      </c>
      <c r="U11" s="87">
        <v>0</v>
      </c>
      <c r="V11" s="88"/>
      <c r="W11" s="89">
        <v>1</v>
      </c>
      <c r="X11" s="87">
        <v>0</v>
      </c>
      <c r="Y11" s="88"/>
      <c r="Z11" s="89">
        <v>1</v>
      </c>
      <c r="AA11" s="90">
        <v>1</v>
      </c>
      <c r="AC11" s="1"/>
      <c r="AE11" s="1"/>
    </row>
    <row r="12" spans="1:31" x14ac:dyDescent="0.25">
      <c r="A12" s="80" t="s">
        <v>11</v>
      </c>
      <c r="B12" s="83" t="s">
        <v>928</v>
      </c>
      <c r="C12" s="84"/>
      <c r="D12" s="85">
        <v>2.0773470583488572E-2</v>
      </c>
      <c r="E12" s="86">
        <v>12493.309999999998</v>
      </c>
      <c r="F12" s="87">
        <v>12493.309999999998</v>
      </c>
      <c r="G12" s="88">
        <v>1</v>
      </c>
      <c r="H12" s="89">
        <v>1</v>
      </c>
      <c r="I12" s="87">
        <v>0</v>
      </c>
      <c r="J12" s="88"/>
      <c r="K12" s="89">
        <v>1</v>
      </c>
      <c r="L12" s="87">
        <v>0</v>
      </c>
      <c r="M12" s="88"/>
      <c r="N12" s="89">
        <v>1</v>
      </c>
      <c r="O12" s="87">
        <v>0</v>
      </c>
      <c r="P12" s="88"/>
      <c r="Q12" s="89">
        <v>1</v>
      </c>
      <c r="R12" s="87">
        <v>0</v>
      </c>
      <c r="S12" s="88"/>
      <c r="T12" s="89">
        <v>1</v>
      </c>
      <c r="U12" s="87">
        <v>0</v>
      </c>
      <c r="V12" s="88"/>
      <c r="W12" s="89">
        <v>1</v>
      </c>
      <c r="X12" s="87">
        <v>0</v>
      </c>
      <c r="Y12" s="88"/>
      <c r="Z12" s="89">
        <v>1</v>
      </c>
      <c r="AA12" s="90">
        <v>1</v>
      </c>
      <c r="AC12" s="1"/>
      <c r="AE12" s="1"/>
    </row>
    <row r="13" spans="1:31" x14ac:dyDescent="0.25">
      <c r="A13" s="80" t="s">
        <v>15</v>
      </c>
      <c r="B13" s="83" t="s">
        <v>940</v>
      </c>
      <c r="C13" s="91"/>
      <c r="D13" s="85">
        <v>9.7390457579831485E-3</v>
      </c>
      <c r="E13" s="86">
        <v>5857.13</v>
      </c>
      <c r="F13" s="87">
        <v>5857.13</v>
      </c>
      <c r="G13" s="88">
        <v>1</v>
      </c>
      <c r="H13" s="89">
        <v>1</v>
      </c>
      <c r="I13" s="87">
        <v>0</v>
      </c>
      <c r="J13" s="88"/>
      <c r="K13" s="89">
        <v>1</v>
      </c>
      <c r="L13" s="87">
        <v>0</v>
      </c>
      <c r="M13" s="88"/>
      <c r="N13" s="89">
        <v>1</v>
      </c>
      <c r="O13" s="87">
        <v>0</v>
      </c>
      <c r="P13" s="88"/>
      <c r="Q13" s="89">
        <v>1</v>
      </c>
      <c r="R13" s="87">
        <v>0</v>
      </c>
      <c r="S13" s="88"/>
      <c r="T13" s="89">
        <v>1</v>
      </c>
      <c r="U13" s="87">
        <v>0</v>
      </c>
      <c r="V13" s="88"/>
      <c r="W13" s="89">
        <v>1</v>
      </c>
      <c r="X13" s="87">
        <v>0</v>
      </c>
      <c r="Y13" s="88"/>
      <c r="Z13" s="89">
        <v>1</v>
      </c>
      <c r="AA13" s="90">
        <v>1</v>
      </c>
      <c r="AC13" s="1"/>
      <c r="AE13" s="1"/>
    </row>
    <row r="14" spans="1:31" x14ac:dyDescent="0.25">
      <c r="A14" s="80" t="s">
        <v>32</v>
      </c>
      <c r="B14" s="83" t="s">
        <v>113</v>
      </c>
      <c r="C14" s="91"/>
      <c r="D14" s="85">
        <v>5.0938535015648372E-2</v>
      </c>
      <c r="E14" s="86">
        <v>30634.79</v>
      </c>
      <c r="F14" s="87">
        <v>0</v>
      </c>
      <c r="G14" s="88"/>
      <c r="H14" s="89">
        <v>0</v>
      </c>
      <c r="I14" s="87">
        <v>24507.832000000002</v>
      </c>
      <c r="J14" s="88">
        <v>0.8</v>
      </c>
      <c r="K14" s="89">
        <v>0.8</v>
      </c>
      <c r="L14" s="87">
        <v>6126.9580000000005</v>
      </c>
      <c r="M14" s="88">
        <v>0.2</v>
      </c>
      <c r="N14" s="89">
        <v>1</v>
      </c>
      <c r="O14" s="87">
        <v>0</v>
      </c>
      <c r="P14" s="88"/>
      <c r="Q14" s="89">
        <v>1</v>
      </c>
      <c r="R14" s="87">
        <v>0</v>
      </c>
      <c r="S14" s="88"/>
      <c r="T14" s="89">
        <v>1</v>
      </c>
      <c r="U14" s="87">
        <v>0</v>
      </c>
      <c r="V14" s="88"/>
      <c r="W14" s="89">
        <v>1</v>
      </c>
      <c r="X14" s="87">
        <v>0</v>
      </c>
      <c r="Y14" s="88"/>
      <c r="Z14" s="89">
        <v>1</v>
      </c>
      <c r="AA14" s="90">
        <v>1</v>
      </c>
      <c r="AC14" s="1"/>
      <c r="AE14" s="1"/>
    </row>
    <row r="15" spans="1:31" x14ac:dyDescent="0.25">
      <c r="A15" s="80" t="s">
        <v>53</v>
      </c>
      <c r="B15" s="83" t="s">
        <v>116</v>
      </c>
      <c r="C15" s="91"/>
      <c r="D15" s="85">
        <v>0.13569797835898037</v>
      </c>
      <c r="E15" s="86">
        <v>81609.709999999992</v>
      </c>
      <c r="F15" s="87">
        <v>0</v>
      </c>
      <c r="G15" s="88"/>
      <c r="H15" s="89">
        <v>0</v>
      </c>
      <c r="I15" s="87">
        <v>40804.854999999996</v>
      </c>
      <c r="J15" s="88">
        <v>0.5</v>
      </c>
      <c r="K15" s="89">
        <v>0.5</v>
      </c>
      <c r="L15" s="87">
        <v>40804.854999999996</v>
      </c>
      <c r="M15" s="88">
        <v>0.5</v>
      </c>
      <c r="N15" s="89">
        <v>1</v>
      </c>
      <c r="O15" s="87">
        <v>0</v>
      </c>
      <c r="P15" s="88"/>
      <c r="Q15" s="89">
        <v>1</v>
      </c>
      <c r="R15" s="87">
        <v>0</v>
      </c>
      <c r="S15" s="88"/>
      <c r="T15" s="89">
        <v>1</v>
      </c>
      <c r="U15" s="87">
        <v>0</v>
      </c>
      <c r="V15" s="88"/>
      <c r="W15" s="89">
        <v>1</v>
      </c>
      <c r="X15" s="87">
        <v>0</v>
      </c>
      <c r="Y15" s="88"/>
      <c r="Z15" s="89">
        <v>1</v>
      </c>
      <c r="AA15" s="90">
        <v>1</v>
      </c>
      <c r="AC15" s="1"/>
      <c r="AE15" s="1"/>
    </row>
    <row r="16" spans="1:31" x14ac:dyDescent="0.25">
      <c r="A16" s="80" t="s">
        <v>118</v>
      </c>
      <c r="B16" s="83" t="s">
        <v>119</v>
      </c>
      <c r="C16" s="91"/>
      <c r="D16" s="85">
        <v>7.3650310371361313E-2</v>
      </c>
      <c r="E16" s="86">
        <v>44293.81</v>
      </c>
      <c r="F16" s="87">
        <v>0</v>
      </c>
      <c r="G16" s="88"/>
      <c r="H16" s="89">
        <v>0</v>
      </c>
      <c r="I16" s="87">
        <v>8858.7620000000006</v>
      </c>
      <c r="J16" s="88">
        <v>0.2</v>
      </c>
      <c r="K16" s="89">
        <v>0.2</v>
      </c>
      <c r="L16" s="87">
        <v>35435.048000000003</v>
      </c>
      <c r="M16" s="88">
        <v>0.8</v>
      </c>
      <c r="N16" s="89">
        <v>1</v>
      </c>
      <c r="O16" s="87">
        <v>0</v>
      </c>
      <c r="P16" s="88"/>
      <c r="Q16" s="89">
        <v>1</v>
      </c>
      <c r="R16" s="87">
        <v>0</v>
      </c>
      <c r="S16" s="88"/>
      <c r="T16" s="89">
        <v>1</v>
      </c>
      <c r="U16" s="87">
        <v>0</v>
      </c>
      <c r="V16" s="88"/>
      <c r="W16" s="89">
        <v>1</v>
      </c>
      <c r="X16" s="87">
        <v>0</v>
      </c>
      <c r="Y16" s="88"/>
      <c r="Z16" s="89">
        <v>1</v>
      </c>
      <c r="AA16" s="90">
        <v>1</v>
      </c>
      <c r="AC16" s="1"/>
      <c r="AE16" s="1"/>
    </row>
    <row r="17" spans="1:31" x14ac:dyDescent="0.25">
      <c r="A17" s="80" t="s">
        <v>56</v>
      </c>
      <c r="B17" s="83" t="s">
        <v>124</v>
      </c>
      <c r="C17" s="91"/>
      <c r="D17" s="85">
        <v>9.2442477013527105E-2</v>
      </c>
      <c r="E17" s="86">
        <v>55595.55</v>
      </c>
      <c r="F17" s="87">
        <v>0</v>
      </c>
      <c r="G17" s="88"/>
      <c r="H17" s="89">
        <v>0</v>
      </c>
      <c r="I17" s="87">
        <v>0</v>
      </c>
      <c r="J17" s="88"/>
      <c r="K17" s="89">
        <v>0</v>
      </c>
      <c r="L17" s="87">
        <v>27797.775000000001</v>
      </c>
      <c r="M17" s="88">
        <v>0.5</v>
      </c>
      <c r="N17" s="89">
        <v>0.5</v>
      </c>
      <c r="O17" s="87">
        <v>27797.775000000001</v>
      </c>
      <c r="P17" s="88">
        <v>0.5</v>
      </c>
      <c r="Q17" s="89">
        <v>1</v>
      </c>
      <c r="R17" s="87">
        <v>0</v>
      </c>
      <c r="S17" s="88"/>
      <c r="T17" s="89">
        <v>1</v>
      </c>
      <c r="U17" s="87">
        <v>0</v>
      </c>
      <c r="V17" s="88"/>
      <c r="W17" s="89">
        <v>1</v>
      </c>
      <c r="X17" s="87">
        <v>0</v>
      </c>
      <c r="Y17" s="88"/>
      <c r="Z17" s="89">
        <v>1</v>
      </c>
      <c r="AA17" s="90">
        <v>1</v>
      </c>
      <c r="AC17" s="1"/>
      <c r="AE17" s="1"/>
    </row>
    <row r="18" spans="1:31" x14ac:dyDescent="0.25">
      <c r="A18" s="80" t="s">
        <v>59</v>
      </c>
      <c r="B18" s="83" t="s">
        <v>117</v>
      </c>
      <c r="C18" s="84"/>
      <c r="D18" s="85">
        <v>7.2466170453594825E-2</v>
      </c>
      <c r="E18" s="86">
        <v>43581.66</v>
      </c>
      <c r="F18" s="87">
        <v>0</v>
      </c>
      <c r="G18" s="88"/>
      <c r="H18" s="89">
        <v>0</v>
      </c>
      <c r="I18" s="87">
        <v>8716.3320000000003</v>
      </c>
      <c r="J18" s="88">
        <v>0.2</v>
      </c>
      <c r="K18" s="89">
        <v>0.2</v>
      </c>
      <c r="L18" s="87">
        <v>30507.162</v>
      </c>
      <c r="M18" s="88">
        <v>0.7</v>
      </c>
      <c r="N18" s="89">
        <v>0.89999999999999991</v>
      </c>
      <c r="O18" s="87">
        <v>4358.1660000000002</v>
      </c>
      <c r="P18" s="88">
        <v>0.1</v>
      </c>
      <c r="Q18" s="89">
        <v>0.99999999999999989</v>
      </c>
      <c r="R18" s="87">
        <v>0</v>
      </c>
      <c r="S18" s="88"/>
      <c r="T18" s="89">
        <v>0.99999999999999989</v>
      </c>
      <c r="U18" s="87">
        <v>0</v>
      </c>
      <c r="V18" s="88"/>
      <c r="W18" s="89">
        <v>0.99999999999999989</v>
      </c>
      <c r="X18" s="87">
        <v>0</v>
      </c>
      <c r="Y18" s="88"/>
      <c r="Z18" s="89">
        <v>0.99999999999999989</v>
      </c>
      <c r="AA18" s="90">
        <v>0.99999999999999989</v>
      </c>
      <c r="AC18" s="1"/>
      <c r="AE18" s="1"/>
    </row>
    <row r="19" spans="1:31" x14ac:dyDescent="0.25">
      <c r="A19" s="80" t="s">
        <v>132</v>
      </c>
      <c r="B19" s="83" t="s">
        <v>131</v>
      </c>
      <c r="C19" s="84"/>
      <c r="D19" s="85">
        <v>5.9618680508474985E-2</v>
      </c>
      <c r="E19" s="86">
        <v>35855.090000000011</v>
      </c>
      <c r="F19" s="87">
        <v>0</v>
      </c>
      <c r="G19" s="88"/>
      <c r="H19" s="89">
        <v>0</v>
      </c>
      <c r="I19" s="87">
        <v>3585.5090000000014</v>
      </c>
      <c r="J19" s="88">
        <v>0.1</v>
      </c>
      <c r="K19" s="89">
        <v>0.1</v>
      </c>
      <c r="L19" s="87">
        <v>7171.0180000000028</v>
      </c>
      <c r="M19" s="88">
        <v>0.2</v>
      </c>
      <c r="N19" s="89">
        <v>0.30000000000000004</v>
      </c>
      <c r="O19" s="87">
        <v>25098.563000000006</v>
      </c>
      <c r="P19" s="88">
        <v>0.7</v>
      </c>
      <c r="Q19" s="89">
        <v>1</v>
      </c>
      <c r="R19" s="87">
        <v>0</v>
      </c>
      <c r="S19" s="88"/>
      <c r="T19" s="89">
        <v>1</v>
      </c>
      <c r="U19" s="87">
        <v>0</v>
      </c>
      <c r="V19" s="88"/>
      <c r="W19" s="89">
        <v>1</v>
      </c>
      <c r="X19" s="87">
        <v>0</v>
      </c>
      <c r="Y19" s="88"/>
      <c r="Z19" s="89">
        <v>1</v>
      </c>
      <c r="AA19" s="90">
        <v>1</v>
      </c>
      <c r="AC19" s="1"/>
      <c r="AE19" s="1"/>
    </row>
    <row r="20" spans="1:31" x14ac:dyDescent="0.25">
      <c r="A20" s="80" t="s">
        <v>136</v>
      </c>
      <c r="B20" s="83" t="s">
        <v>133</v>
      </c>
      <c r="C20" s="91"/>
      <c r="D20" s="85">
        <v>3.8563404078938404E-3</v>
      </c>
      <c r="E20" s="86">
        <v>2319.2299999999996</v>
      </c>
      <c r="F20" s="87">
        <v>0</v>
      </c>
      <c r="G20" s="88"/>
      <c r="H20" s="89">
        <v>0</v>
      </c>
      <c r="I20" s="87">
        <v>0</v>
      </c>
      <c r="J20" s="88"/>
      <c r="K20" s="89">
        <v>0</v>
      </c>
      <c r="L20" s="87">
        <v>0</v>
      </c>
      <c r="M20" s="88"/>
      <c r="N20" s="89">
        <v>0</v>
      </c>
      <c r="O20" s="87">
        <v>1855.3839999999998</v>
      </c>
      <c r="P20" s="88">
        <v>0.8</v>
      </c>
      <c r="Q20" s="89">
        <v>0.8</v>
      </c>
      <c r="R20" s="87">
        <v>463.84599999999995</v>
      </c>
      <c r="S20" s="88">
        <v>0.2</v>
      </c>
      <c r="T20" s="89">
        <v>1</v>
      </c>
      <c r="U20" s="87">
        <v>0</v>
      </c>
      <c r="V20" s="88"/>
      <c r="W20" s="89">
        <v>1</v>
      </c>
      <c r="X20" s="87">
        <v>0</v>
      </c>
      <c r="Y20" s="88"/>
      <c r="Z20" s="89">
        <v>1</v>
      </c>
      <c r="AA20" s="90">
        <v>1</v>
      </c>
      <c r="AC20" s="1"/>
      <c r="AE20" s="1"/>
    </row>
    <row r="21" spans="1:31" x14ac:dyDescent="0.25">
      <c r="A21" s="80" t="s">
        <v>137</v>
      </c>
      <c r="B21" s="83" t="s">
        <v>135</v>
      </c>
      <c r="C21" s="91"/>
      <c r="D21" s="85">
        <v>1.0534796429113546E-2</v>
      </c>
      <c r="E21" s="86">
        <v>6335.7</v>
      </c>
      <c r="F21" s="87">
        <v>0</v>
      </c>
      <c r="G21" s="88"/>
      <c r="H21" s="89">
        <v>0</v>
      </c>
      <c r="I21" s="87">
        <v>0</v>
      </c>
      <c r="J21" s="88"/>
      <c r="K21" s="89">
        <v>0</v>
      </c>
      <c r="L21" s="87">
        <v>0</v>
      </c>
      <c r="M21" s="88"/>
      <c r="N21" s="89">
        <v>0</v>
      </c>
      <c r="O21" s="87">
        <v>0</v>
      </c>
      <c r="P21" s="88"/>
      <c r="Q21" s="89">
        <v>0</v>
      </c>
      <c r="R21" s="87">
        <v>6335.7</v>
      </c>
      <c r="S21" s="88">
        <v>1</v>
      </c>
      <c r="T21" s="89">
        <v>1</v>
      </c>
      <c r="U21" s="87">
        <v>0</v>
      </c>
      <c r="V21" s="88"/>
      <c r="W21" s="89">
        <v>1</v>
      </c>
      <c r="X21" s="87">
        <v>0</v>
      </c>
      <c r="Y21" s="88"/>
      <c r="Z21" s="89">
        <v>1</v>
      </c>
      <c r="AA21" s="90">
        <v>1</v>
      </c>
      <c r="AC21" s="1"/>
      <c r="AE21" s="1"/>
    </row>
    <row r="22" spans="1:31" x14ac:dyDescent="0.25">
      <c r="A22" s="80" t="s">
        <v>140</v>
      </c>
      <c r="B22" s="83" t="s">
        <v>138</v>
      </c>
      <c r="C22" s="91"/>
      <c r="D22" s="85">
        <v>5.8437367295560268E-2</v>
      </c>
      <c r="E22" s="86">
        <v>35144.640000000007</v>
      </c>
      <c r="F22" s="87">
        <v>0</v>
      </c>
      <c r="G22" s="88"/>
      <c r="H22" s="89">
        <v>0</v>
      </c>
      <c r="I22" s="87">
        <v>0</v>
      </c>
      <c r="J22" s="88"/>
      <c r="K22" s="89">
        <v>0</v>
      </c>
      <c r="L22" s="87">
        <v>0</v>
      </c>
      <c r="M22" s="88"/>
      <c r="N22" s="89">
        <v>0</v>
      </c>
      <c r="O22" s="87">
        <v>17572.320000000003</v>
      </c>
      <c r="P22" s="88">
        <v>0.5</v>
      </c>
      <c r="Q22" s="89">
        <v>0.5</v>
      </c>
      <c r="R22" s="87">
        <v>17572.320000000003</v>
      </c>
      <c r="S22" s="88">
        <v>0.5</v>
      </c>
      <c r="T22" s="89">
        <v>1</v>
      </c>
      <c r="U22" s="87">
        <v>0</v>
      </c>
      <c r="V22" s="88"/>
      <c r="W22" s="89">
        <v>1</v>
      </c>
      <c r="X22" s="87">
        <v>0</v>
      </c>
      <c r="Y22" s="88"/>
      <c r="Z22" s="89">
        <v>1</v>
      </c>
      <c r="AA22" s="90">
        <v>1</v>
      </c>
      <c r="AC22" s="1"/>
      <c r="AE22" s="1"/>
    </row>
    <row r="23" spans="1:31" x14ac:dyDescent="0.25">
      <c r="A23" s="80" t="s">
        <v>143</v>
      </c>
      <c r="B23" s="83" t="s">
        <v>141</v>
      </c>
      <c r="C23" s="91"/>
      <c r="D23" s="85">
        <v>1.1098890323801866E-2</v>
      </c>
      <c r="E23" s="86">
        <v>6674.9500000000007</v>
      </c>
      <c r="F23" s="87">
        <v>0</v>
      </c>
      <c r="G23" s="88"/>
      <c r="H23" s="89">
        <v>0</v>
      </c>
      <c r="I23" s="87">
        <v>0</v>
      </c>
      <c r="J23" s="88"/>
      <c r="K23" s="89">
        <v>0</v>
      </c>
      <c r="L23" s="87">
        <v>0</v>
      </c>
      <c r="M23" s="88"/>
      <c r="N23" s="89">
        <v>0</v>
      </c>
      <c r="O23" s="87">
        <v>3337.4750000000004</v>
      </c>
      <c r="P23" s="88">
        <v>0.5</v>
      </c>
      <c r="Q23" s="89">
        <v>0.5</v>
      </c>
      <c r="R23" s="87">
        <v>3337.4750000000004</v>
      </c>
      <c r="S23" s="88">
        <v>0.5</v>
      </c>
      <c r="T23" s="89">
        <v>1</v>
      </c>
      <c r="U23" s="87">
        <v>0</v>
      </c>
      <c r="V23" s="88"/>
      <c r="W23" s="89">
        <v>1</v>
      </c>
      <c r="X23" s="87">
        <v>0</v>
      </c>
      <c r="Y23" s="88"/>
      <c r="Z23" s="89">
        <v>1</v>
      </c>
      <c r="AA23" s="90">
        <v>1</v>
      </c>
      <c r="AC23" s="1"/>
      <c r="AE23" s="1"/>
    </row>
    <row r="24" spans="1:31" x14ac:dyDescent="0.25">
      <c r="A24" s="80" t="s">
        <v>144</v>
      </c>
      <c r="B24" s="83" t="s">
        <v>142</v>
      </c>
      <c r="C24" s="91"/>
      <c r="D24" s="85">
        <v>2.514453731721798E-3</v>
      </c>
      <c r="E24" s="86">
        <v>1512.21</v>
      </c>
      <c r="F24" s="87">
        <v>0</v>
      </c>
      <c r="G24" s="88"/>
      <c r="H24" s="89">
        <v>0</v>
      </c>
      <c r="I24" s="87">
        <v>0</v>
      </c>
      <c r="J24" s="88"/>
      <c r="K24" s="89">
        <v>0</v>
      </c>
      <c r="L24" s="87">
        <v>0</v>
      </c>
      <c r="M24" s="88"/>
      <c r="N24" s="89">
        <v>0</v>
      </c>
      <c r="O24" s="87">
        <v>0</v>
      </c>
      <c r="P24" s="88"/>
      <c r="Q24" s="89">
        <v>0</v>
      </c>
      <c r="R24" s="87">
        <v>1512.21</v>
      </c>
      <c r="S24" s="88">
        <v>1</v>
      </c>
      <c r="T24" s="89">
        <v>1</v>
      </c>
      <c r="U24" s="87">
        <v>0</v>
      </c>
      <c r="V24" s="88"/>
      <c r="W24" s="89">
        <v>1</v>
      </c>
      <c r="X24" s="87">
        <v>0</v>
      </c>
      <c r="Y24" s="88"/>
      <c r="Z24" s="89">
        <v>1</v>
      </c>
      <c r="AA24" s="90">
        <v>1</v>
      </c>
      <c r="AC24" s="1"/>
      <c r="AE24" s="1"/>
    </row>
    <row r="25" spans="1:31" x14ac:dyDescent="0.25">
      <c r="A25" s="80" t="s">
        <v>170</v>
      </c>
      <c r="B25" s="83" t="s">
        <v>146</v>
      </c>
      <c r="C25" s="91"/>
      <c r="D25" s="85">
        <v>3.1683420629461605E-2</v>
      </c>
      <c r="E25" s="86">
        <v>19054.630000000005</v>
      </c>
      <c r="F25" s="87">
        <v>0</v>
      </c>
      <c r="G25" s="88"/>
      <c r="H25" s="89">
        <v>0</v>
      </c>
      <c r="I25" s="87">
        <v>0</v>
      </c>
      <c r="J25" s="88"/>
      <c r="K25" s="89">
        <v>0</v>
      </c>
      <c r="L25" s="87">
        <v>0</v>
      </c>
      <c r="M25" s="88"/>
      <c r="N25" s="89">
        <v>0</v>
      </c>
      <c r="O25" s="87">
        <v>0</v>
      </c>
      <c r="P25" s="88"/>
      <c r="Q25" s="89">
        <v>0</v>
      </c>
      <c r="R25" s="87">
        <v>9527.3150000000023</v>
      </c>
      <c r="S25" s="88">
        <v>0.5</v>
      </c>
      <c r="T25" s="89">
        <v>0.5</v>
      </c>
      <c r="U25" s="87">
        <v>9527.3150000000023</v>
      </c>
      <c r="V25" s="88">
        <v>0.5</v>
      </c>
      <c r="W25" s="89">
        <v>1</v>
      </c>
      <c r="X25" s="87">
        <v>0</v>
      </c>
      <c r="Y25" s="88"/>
      <c r="Z25" s="89">
        <v>1</v>
      </c>
      <c r="AA25" s="90">
        <v>1</v>
      </c>
      <c r="AC25" s="1"/>
      <c r="AE25" s="1"/>
    </row>
    <row r="26" spans="1:31" x14ac:dyDescent="0.25">
      <c r="A26" s="80" t="s">
        <v>173</v>
      </c>
      <c r="B26" s="83" t="s">
        <v>148</v>
      </c>
      <c r="C26" s="91"/>
      <c r="D26" s="85">
        <v>0.10122729372424799</v>
      </c>
      <c r="E26" s="86">
        <v>60878.800000000017</v>
      </c>
      <c r="F26" s="87">
        <v>0</v>
      </c>
      <c r="G26" s="88"/>
      <c r="H26" s="89">
        <v>0</v>
      </c>
      <c r="I26" s="87">
        <v>0</v>
      </c>
      <c r="J26" s="88"/>
      <c r="K26" s="89">
        <v>0</v>
      </c>
      <c r="L26" s="87">
        <v>0</v>
      </c>
      <c r="M26" s="88"/>
      <c r="N26" s="89">
        <v>0</v>
      </c>
      <c r="O26" s="87">
        <v>0</v>
      </c>
      <c r="P26" s="88"/>
      <c r="Q26" s="89">
        <v>0</v>
      </c>
      <c r="R26" s="87">
        <v>30439.400000000009</v>
      </c>
      <c r="S26" s="88">
        <v>0.5</v>
      </c>
      <c r="T26" s="89">
        <v>0.5</v>
      </c>
      <c r="U26" s="87">
        <v>30439.400000000009</v>
      </c>
      <c r="V26" s="88">
        <v>0.5</v>
      </c>
      <c r="W26" s="89">
        <v>1</v>
      </c>
      <c r="X26" s="87">
        <v>0</v>
      </c>
      <c r="Y26" s="88"/>
      <c r="Z26" s="89">
        <v>1</v>
      </c>
      <c r="AA26" s="90">
        <v>1</v>
      </c>
      <c r="AC26" s="1"/>
      <c r="AE26" s="1"/>
    </row>
    <row r="27" spans="1:31" x14ac:dyDescent="0.25">
      <c r="A27" s="80" t="s">
        <v>176</v>
      </c>
      <c r="B27" s="83" t="s">
        <v>294</v>
      </c>
      <c r="C27" s="91"/>
      <c r="D27" s="85">
        <v>1.3279526840202727E-2</v>
      </c>
      <c r="E27" s="86">
        <v>7986.3999999999987</v>
      </c>
      <c r="F27" s="87">
        <v>0</v>
      </c>
      <c r="G27" s="88"/>
      <c r="H27" s="89">
        <v>0</v>
      </c>
      <c r="I27" s="87">
        <v>0</v>
      </c>
      <c r="J27" s="88"/>
      <c r="K27" s="89">
        <v>0</v>
      </c>
      <c r="L27" s="87">
        <v>0</v>
      </c>
      <c r="M27" s="88"/>
      <c r="N27" s="89">
        <v>0</v>
      </c>
      <c r="O27" s="87">
        <v>0</v>
      </c>
      <c r="P27" s="88"/>
      <c r="Q27" s="89">
        <v>0</v>
      </c>
      <c r="R27" s="87">
        <v>0</v>
      </c>
      <c r="S27" s="88"/>
      <c r="T27" s="89">
        <v>0</v>
      </c>
      <c r="U27" s="87">
        <v>7986.3999999999987</v>
      </c>
      <c r="V27" s="88">
        <v>1</v>
      </c>
      <c r="W27" s="89">
        <v>1</v>
      </c>
      <c r="X27" s="87">
        <v>0</v>
      </c>
      <c r="Y27" s="88"/>
      <c r="Z27" s="89">
        <v>1</v>
      </c>
      <c r="AA27" s="90">
        <v>1</v>
      </c>
      <c r="AC27" s="1"/>
      <c r="AE27" s="1"/>
    </row>
    <row r="28" spans="1:31" x14ac:dyDescent="0.25">
      <c r="A28" s="80" t="s">
        <v>183</v>
      </c>
      <c r="B28" s="83" t="s">
        <v>147</v>
      </c>
      <c r="C28" s="91"/>
      <c r="D28" s="85">
        <v>0.15131966295635046</v>
      </c>
      <c r="E28" s="86">
        <v>91004.700000000012</v>
      </c>
      <c r="F28" s="87">
        <v>0</v>
      </c>
      <c r="G28" s="88"/>
      <c r="H28" s="89">
        <v>0</v>
      </c>
      <c r="I28" s="87">
        <v>0</v>
      </c>
      <c r="J28" s="88"/>
      <c r="K28" s="89">
        <v>0</v>
      </c>
      <c r="L28" s="87">
        <v>0</v>
      </c>
      <c r="M28" s="88"/>
      <c r="N28" s="89">
        <v>0</v>
      </c>
      <c r="O28" s="87">
        <v>0</v>
      </c>
      <c r="P28" s="88"/>
      <c r="Q28" s="89">
        <v>0</v>
      </c>
      <c r="R28" s="87">
        <v>0</v>
      </c>
      <c r="S28" s="88"/>
      <c r="T28" s="89">
        <v>0</v>
      </c>
      <c r="U28" s="87">
        <v>45502.350000000006</v>
      </c>
      <c r="V28" s="88">
        <v>0.5</v>
      </c>
      <c r="W28" s="89">
        <v>0.5</v>
      </c>
      <c r="X28" s="87">
        <v>45502.350000000006</v>
      </c>
      <c r="Y28" s="88">
        <v>0.5</v>
      </c>
      <c r="Z28" s="89">
        <v>1</v>
      </c>
      <c r="AA28" s="90">
        <v>1</v>
      </c>
      <c r="AC28" s="1"/>
      <c r="AE28" s="1"/>
    </row>
    <row r="29" spans="1:31" x14ac:dyDescent="0.25">
      <c r="A29" s="80" t="s">
        <v>297</v>
      </c>
      <c r="B29" s="83" t="s">
        <v>159</v>
      </c>
      <c r="C29" s="91"/>
      <c r="D29" s="85">
        <v>4.4894458073872982E-2</v>
      </c>
      <c r="E29" s="86">
        <v>26999.839999999997</v>
      </c>
      <c r="F29" s="87">
        <v>3860.9771199999991</v>
      </c>
      <c r="G29" s="88">
        <v>0.14299999999999999</v>
      </c>
      <c r="H29" s="89">
        <v>0.14299999999999999</v>
      </c>
      <c r="I29" s="87">
        <v>3860.9771199999991</v>
      </c>
      <c r="J29" s="88">
        <v>0.14299999999999999</v>
      </c>
      <c r="K29" s="89">
        <v>0.28599999999999998</v>
      </c>
      <c r="L29" s="87">
        <v>3860.9771199999991</v>
      </c>
      <c r="M29" s="88">
        <v>0.14299999999999999</v>
      </c>
      <c r="N29" s="89">
        <v>0.42899999999999994</v>
      </c>
      <c r="O29" s="87">
        <v>3860.9771199999991</v>
      </c>
      <c r="P29" s="88">
        <v>0.14299999999999999</v>
      </c>
      <c r="Q29" s="89">
        <v>0.57199999999999995</v>
      </c>
      <c r="R29" s="87">
        <v>3860.9771199999991</v>
      </c>
      <c r="S29" s="88">
        <v>0.14299999999999999</v>
      </c>
      <c r="T29" s="89">
        <v>0.71499999999999997</v>
      </c>
      <c r="U29" s="87">
        <v>3860.9771199999991</v>
      </c>
      <c r="V29" s="88">
        <v>0.14299999999999999</v>
      </c>
      <c r="W29" s="89">
        <v>0.85799999999999998</v>
      </c>
      <c r="X29" s="87">
        <v>3833.9772799999992</v>
      </c>
      <c r="Y29" s="88">
        <v>0.14199999999999999</v>
      </c>
      <c r="Z29" s="89">
        <v>1</v>
      </c>
      <c r="AA29" s="90">
        <v>1</v>
      </c>
      <c r="AC29" s="1"/>
      <c r="AE29" s="1"/>
    </row>
    <row r="30" spans="1:31" x14ac:dyDescent="0.25">
      <c r="A30" s="80" t="s">
        <v>184</v>
      </c>
      <c r="B30" s="83" t="s">
        <v>158</v>
      </c>
      <c r="C30" s="91"/>
      <c r="D30" s="85">
        <v>5.8925156786925807E-4</v>
      </c>
      <c r="E30" s="86">
        <v>354.38</v>
      </c>
      <c r="F30" s="87">
        <v>0</v>
      </c>
      <c r="G30" s="88"/>
      <c r="H30" s="89">
        <v>0</v>
      </c>
      <c r="I30" s="87">
        <v>0</v>
      </c>
      <c r="J30" s="88"/>
      <c r="K30" s="89">
        <v>0</v>
      </c>
      <c r="L30" s="87">
        <v>0</v>
      </c>
      <c r="M30" s="88"/>
      <c r="N30" s="89">
        <v>0</v>
      </c>
      <c r="O30" s="87">
        <v>0</v>
      </c>
      <c r="P30" s="88"/>
      <c r="Q30" s="89">
        <v>0</v>
      </c>
      <c r="R30" s="87">
        <v>0</v>
      </c>
      <c r="S30" s="88"/>
      <c r="T30" s="89">
        <v>0</v>
      </c>
      <c r="U30" s="87">
        <v>0</v>
      </c>
      <c r="V30" s="88"/>
      <c r="W30" s="89">
        <v>0</v>
      </c>
      <c r="X30" s="87">
        <v>354.38</v>
      </c>
      <c r="Y30" s="88">
        <v>1</v>
      </c>
      <c r="Z30" s="89">
        <v>1</v>
      </c>
      <c r="AA30" s="90">
        <v>1</v>
      </c>
      <c r="AC30" s="1"/>
      <c r="AE30" s="1"/>
    </row>
    <row r="31" spans="1:31" x14ac:dyDescent="0.25">
      <c r="A31" s="2"/>
      <c r="B31" s="92"/>
      <c r="C31" s="92"/>
      <c r="D31" s="93">
        <v>0.99999999999999967</v>
      </c>
      <c r="E31" s="94">
        <v>601406.9700000002</v>
      </c>
      <c r="F31" s="95"/>
      <c r="G31" s="96"/>
      <c r="H31" s="97"/>
      <c r="I31" s="95"/>
      <c r="J31" s="96"/>
      <c r="K31" s="98"/>
      <c r="L31" s="99"/>
      <c r="M31" s="100"/>
      <c r="N31" s="101"/>
      <c r="O31" s="99"/>
      <c r="P31" s="100"/>
      <c r="Q31" s="101"/>
      <c r="R31" s="99"/>
      <c r="S31" s="100"/>
      <c r="T31" s="101"/>
      <c r="U31" s="102"/>
      <c r="V31" s="103"/>
      <c r="W31" s="104"/>
      <c r="X31" s="102"/>
      <c r="Y31" s="88"/>
      <c r="Z31" s="103"/>
      <c r="AA31" s="105"/>
      <c r="AC31" s="1"/>
      <c r="AE31" s="1"/>
    </row>
    <row r="32" spans="1:31" x14ac:dyDescent="0.25">
      <c r="A32" s="4"/>
      <c r="B32" s="973" t="s">
        <v>8</v>
      </c>
      <c r="C32" s="973"/>
      <c r="D32" s="973"/>
      <c r="E32" s="974"/>
      <c r="F32" s="106">
        <v>55431.857119999986</v>
      </c>
      <c r="G32" s="107"/>
      <c r="H32" s="108"/>
      <c r="I32" s="106">
        <v>90334.26711999999</v>
      </c>
      <c r="J32" s="107"/>
      <c r="K32" s="108"/>
      <c r="L32" s="106">
        <v>151703.79312000002</v>
      </c>
      <c r="M32" s="107"/>
      <c r="N32" s="108"/>
      <c r="O32" s="106">
        <v>83880.660120000015</v>
      </c>
      <c r="P32" s="107"/>
      <c r="Q32" s="108"/>
      <c r="R32" s="106">
        <v>73049.243119999999</v>
      </c>
      <c r="S32" s="107"/>
      <c r="T32" s="108"/>
      <c r="U32" s="106">
        <v>97316.442120000022</v>
      </c>
      <c r="V32" s="107"/>
      <c r="W32" s="108"/>
      <c r="X32" s="106">
        <v>49690.707280000002</v>
      </c>
      <c r="Y32" s="107"/>
      <c r="Z32" s="108"/>
      <c r="AA32" s="105"/>
    </row>
    <row r="33" spans="1:27" x14ac:dyDescent="0.25">
      <c r="A33" s="3"/>
      <c r="B33" s="964" t="s">
        <v>9</v>
      </c>
      <c r="C33" s="964"/>
      <c r="D33" s="964"/>
      <c r="E33" s="965"/>
      <c r="F33" s="109">
        <v>55431.857119999986</v>
      </c>
      <c r="G33" s="110">
        <v>9.2170293802880221E-2</v>
      </c>
      <c r="H33" s="111">
        <v>9.2170293802880221E-2</v>
      </c>
      <c r="I33" s="109">
        <v>145766.12423999998</v>
      </c>
      <c r="J33" s="110">
        <v>0.15020488891241143</v>
      </c>
      <c r="K33" s="111">
        <v>0.24237518271529165</v>
      </c>
      <c r="L33" s="109">
        <v>297469.91735999996</v>
      </c>
      <c r="M33" s="110">
        <v>0.25224814591024769</v>
      </c>
      <c r="N33" s="111">
        <v>0.49462332862553937</v>
      </c>
      <c r="O33" s="109">
        <v>381350.57747999998</v>
      </c>
      <c r="P33" s="110">
        <v>0.13947404054861551</v>
      </c>
      <c r="Q33" s="111">
        <v>0.63409736917415493</v>
      </c>
      <c r="R33" s="109">
        <v>454399.82059999998</v>
      </c>
      <c r="S33" s="110">
        <v>0.12146391173351379</v>
      </c>
      <c r="T33" s="111">
        <v>0.75556128090766872</v>
      </c>
      <c r="U33" s="109">
        <v>551716.26272</v>
      </c>
      <c r="V33" s="110">
        <v>0.1618146229997966</v>
      </c>
      <c r="W33" s="111">
        <v>0.91737590390746537</v>
      </c>
      <c r="X33" s="109">
        <v>601406.97</v>
      </c>
      <c r="Y33" s="110">
        <v>8.262409609253446E-2</v>
      </c>
      <c r="Z33" s="111">
        <v>0.99999999999999978</v>
      </c>
      <c r="AA33" s="105"/>
    </row>
    <row r="34" spans="1:27" ht="4.1500000000000004" customHeight="1" x14ac:dyDescent="0.25">
      <c r="A34" s="17"/>
      <c r="B34" s="112"/>
      <c r="C34" s="112"/>
      <c r="D34" s="113"/>
      <c r="E34" s="114"/>
      <c r="F34" s="115"/>
      <c r="G34" s="115"/>
      <c r="H34" s="116"/>
      <c r="I34" s="121"/>
      <c r="J34" s="121"/>
      <c r="K34" s="121"/>
      <c r="L34" s="121"/>
      <c r="M34" s="121"/>
      <c r="N34" s="121"/>
      <c r="O34" s="121"/>
      <c r="P34" s="121"/>
      <c r="Q34" s="121"/>
      <c r="R34" s="121"/>
      <c r="S34" s="121"/>
      <c r="T34" s="121"/>
      <c r="U34" s="121"/>
      <c r="V34" s="121"/>
      <c r="W34" s="121"/>
      <c r="X34" s="121"/>
      <c r="Y34" s="121"/>
      <c r="Z34" s="121"/>
      <c r="AA34" s="122"/>
    </row>
  </sheetData>
  <mergeCells count="23">
    <mergeCell ref="X6:AA8"/>
    <mergeCell ref="X5:AA5"/>
    <mergeCell ref="C1:AA1"/>
    <mergeCell ref="C2:AA2"/>
    <mergeCell ref="C3:AA3"/>
    <mergeCell ref="A4:AA4"/>
    <mergeCell ref="B5:W5"/>
    <mergeCell ref="B6:W6"/>
    <mergeCell ref="B7:W7"/>
    <mergeCell ref="B8:W8"/>
    <mergeCell ref="X9:Z9"/>
    <mergeCell ref="A9:A10"/>
    <mergeCell ref="F9:H9"/>
    <mergeCell ref="U9:W9"/>
    <mergeCell ref="R9:T9"/>
    <mergeCell ref="B9:C10"/>
    <mergeCell ref="B33:E33"/>
    <mergeCell ref="D9:D10"/>
    <mergeCell ref="E9:E10"/>
    <mergeCell ref="O9:Q9"/>
    <mergeCell ref="B32:E32"/>
    <mergeCell ref="I9:K9"/>
    <mergeCell ref="L9:N9"/>
  </mergeCells>
  <phoneticPr fontId="2" type="noConversion"/>
  <conditionalFormatting sqref="G11:G30 Y11:Y31">
    <cfRule type="cellIs" dxfId="5" priority="13" operator="greaterThan">
      <formula>0</formula>
    </cfRule>
  </conditionalFormatting>
  <conditionalFormatting sqref="J11:J30">
    <cfRule type="cellIs" dxfId="4" priority="12" operator="greaterThan">
      <formula>0</formula>
    </cfRule>
  </conditionalFormatting>
  <conditionalFormatting sqref="M11:M30">
    <cfRule type="cellIs" dxfId="3" priority="11" operator="greaterThan">
      <formula>0</formula>
    </cfRule>
  </conditionalFormatting>
  <conditionalFormatting sqref="P11:P30">
    <cfRule type="cellIs" dxfId="2" priority="1" operator="greaterThan">
      <formula>0</formula>
    </cfRule>
  </conditionalFormatting>
  <conditionalFormatting sqref="S11:S30">
    <cfRule type="cellIs" dxfId="1" priority="10" operator="greaterThan">
      <formula>0</formula>
    </cfRule>
  </conditionalFormatting>
  <conditionalFormatting sqref="V11:V30">
    <cfRule type="cellIs" dxfId="0" priority="9" operator="greaterThan">
      <formula>0</formula>
    </cfRule>
  </conditionalFormatting>
  <pageMargins left="0.23622047244094491" right="0.23622047244094491" top="0.35433070866141736" bottom="0.55118110236220474" header="0.31496062992125984" footer="0.31496062992125984"/>
  <pageSetup paperSize="9" scale="38" fitToHeight="0" orientation="landscape" verticalDpi="300" r:id="rId1"/>
  <headerFooter>
    <oddFooter>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L169"/>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2"/>
      <c r="B1" s="126" t="s">
        <v>1</v>
      </c>
      <c r="C1" s="155"/>
      <c r="D1" s="155"/>
      <c r="E1" s="156"/>
    </row>
    <row r="2" spans="1:7" ht="15.75" x14ac:dyDescent="0.25">
      <c r="A2" s="23"/>
      <c r="B2" s="127" t="str">
        <f>[7]COMPOSIÇÃO!C2</f>
        <v>PREFEITURA MUNICIPAL DE BANDEIRANTES</v>
      </c>
      <c r="C2" s="128"/>
      <c r="D2" s="128"/>
      <c r="E2" s="129"/>
    </row>
    <row r="3" spans="1:7" x14ac:dyDescent="0.25">
      <c r="A3" s="24"/>
      <c r="B3" s="126" t="str">
        <f>[10]ORÇAMENTO_DES!C3</f>
        <v>SECRETARIA DE OBRAS</v>
      </c>
      <c r="C3" s="155"/>
      <c r="D3" s="155"/>
      <c r="E3" s="156"/>
    </row>
    <row r="4" spans="1:7" ht="20.45" customHeight="1" x14ac:dyDescent="0.25">
      <c r="A4" s="599" t="s">
        <v>190</v>
      </c>
      <c r="B4" s="600"/>
      <c r="C4" s="600"/>
      <c r="D4" s="600"/>
      <c r="E4" s="601"/>
    </row>
    <row r="5" spans="1:7" ht="14.45" customHeight="1" x14ac:dyDescent="0.25">
      <c r="A5" s="32" t="str">
        <f>[11]ORÇAMENTO_DES!A3</f>
        <v>Objeto:</v>
      </c>
      <c r="B5" s="138" t="e">
        <f>#REF!</f>
        <v>#REF!</v>
      </c>
      <c r="C5" s="33"/>
      <c r="D5" s="909" t="s">
        <v>44</v>
      </c>
      <c r="E5" s="910"/>
    </row>
    <row r="6" spans="1:7" x14ac:dyDescent="0.25">
      <c r="A6" s="32" t="s">
        <v>2</v>
      </c>
      <c r="B6" s="138" t="e">
        <f>#REF!</f>
        <v>#REF!</v>
      </c>
      <c r="C6" s="158"/>
      <c r="D6" s="159"/>
      <c r="E6" s="56"/>
      <c r="F6" s="31"/>
      <c r="G6" s="130"/>
    </row>
    <row r="7" spans="1:7" ht="14.45" customHeight="1" x14ac:dyDescent="0.25">
      <c r="A7" s="32" t="s">
        <v>3</v>
      </c>
      <c r="B7" s="138" t="str">
        <f>ORÇAMENTO_DES!C8</f>
        <v>R. JOSÉ DOS SANTOS - S/N, B. VILA NOVA, RIBAS DO RIO PARDO/MS</v>
      </c>
      <c r="C7" s="33"/>
      <c r="D7" s="654" t="s">
        <v>110</v>
      </c>
      <c r="E7" s="656"/>
    </row>
    <row r="8" spans="1:7" x14ac:dyDescent="0.25">
      <c r="A8" s="28" t="str">
        <f>[10]ORÇAMENTO_DES!A9</f>
        <v>SIST./REF.:</v>
      </c>
      <c r="B8" s="75" t="e">
        <f>#REF!</f>
        <v>#REF!</v>
      </c>
      <c r="C8" s="157"/>
      <c r="D8" s="657"/>
      <c r="E8" s="659"/>
    </row>
    <row r="9" spans="1:7" x14ac:dyDescent="0.25">
      <c r="A9" s="28"/>
      <c r="B9" s="157"/>
      <c r="C9" s="157"/>
      <c r="D9" s="159"/>
      <c r="E9" s="57"/>
      <c r="F9" s="131"/>
      <c r="G9" s="131"/>
    </row>
    <row r="10" spans="1:7" s="34" customFormat="1" ht="14.25" customHeight="1" x14ac:dyDescent="0.2">
      <c r="A10" s="153" t="s">
        <v>191</v>
      </c>
      <c r="B10" s="153" t="s">
        <v>192</v>
      </c>
      <c r="C10" s="153" t="s">
        <v>193</v>
      </c>
      <c r="D10" s="153" t="s">
        <v>194</v>
      </c>
      <c r="E10" s="153" t="s">
        <v>195</v>
      </c>
      <c r="F10" s="59"/>
    </row>
    <row r="11" spans="1:7" s="34" customFormat="1" ht="14.25" customHeight="1" x14ac:dyDescent="0.2">
      <c r="A11" s="58" t="s">
        <v>196</v>
      </c>
      <c r="B11" s="78" t="s">
        <v>423</v>
      </c>
      <c r="C11" s="78" t="s">
        <v>424</v>
      </c>
      <c r="D11" s="154" t="s">
        <v>425</v>
      </c>
      <c r="E11" s="154" t="s">
        <v>426</v>
      </c>
      <c r="F11" s="59"/>
    </row>
    <row r="12" spans="1:7" s="34" customFormat="1" ht="14.25" customHeight="1" x14ac:dyDescent="0.2">
      <c r="A12" s="58" t="s">
        <v>198</v>
      </c>
      <c r="B12" s="78" t="s">
        <v>427</v>
      </c>
      <c r="C12" s="78" t="s">
        <v>428</v>
      </c>
      <c r="D12" s="154" t="s">
        <v>429</v>
      </c>
      <c r="E12" s="154" t="s">
        <v>430</v>
      </c>
      <c r="F12" s="59"/>
    </row>
    <row r="13" spans="1:7" s="34" customFormat="1" ht="12.75" x14ac:dyDescent="0.2">
      <c r="A13" s="58" t="s">
        <v>199</v>
      </c>
      <c r="B13" s="78" t="s">
        <v>431</v>
      </c>
      <c r="C13" s="79" t="s">
        <v>432</v>
      </c>
      <c r="D13" s="154" t="s">
        <v>433</v>
      </c>
      <c r="E13" s="154" t="s">
        <v>434</v>
      </c>
      <c r="F13" s="59"/>
    </row>
    <row r="14" spans="1:7" s="34" customFormat="1" ht="14.25" customHeight="1" x14ac:dyDescent="0.2">
      <c r="A14" s="58" t="s">
        <v>211</v>
      </c>
      <c r="B14" s="78" t="s">
        <v>322</v>
      </c>
      <c r="C14" s="78" t="s">
        <v>323</v>
      </c>
      <c r="D14" s="154" t="s">
        <v>197</v>
      </c>
      <c r="E14" s="154" t="s">
        <v>197</v>
      </c>
      <c r="F14" s="59"/>
    </row>
    <row r="15" spans="1:7" s="34" customFormat="1" ht="14.25" customHeight="1" x14ac:dyDescent="0.2">
      <c r="A15" s="58" t="s">
        <v>212</v>
      </c>
      <c r="B15" s="78" t="s">
        <v>435</v>
      </c>
      <c r="C15" s="78" t="s">
        <v>436</v>
      </c>
      <c r="D15" s="154" t="s">
        <v>197</v>
      </c>
      <c r="E15" s="154" t="s">
        <v>197</v>
      </c>
      <c r="F15" s="59"/>
    </row>
    <row r="16" spans="1:7" s="34" customFormat="1" ht="15" customHeight="1" x14ac:dyDescent="0.2">
      <c r="A16" s="58" t="s">
        <v>213</v>
      </c>
      <c r="B16" s="78" t="s">
        <v>437</v>
      </c>
      <c r="C16" s="78" t="s">
        <v>438</v>
      </c>
      <c r="D16" s="154" t="s">
        <v>439</v>
      </c>
      <c r="E16" s="154" t="s">
        <v>342</v>
      </c>
      <c r="F16" s="59"/>
    </row>
    <row r="17" spans="1:6" s="34" customFormat="1" ht="15" customHeight="1" x14ac:dyDescent="0.2">
      <c r="A17" s="58" t="s">
        <v>214</v>
      </c>
      <c r="B17" s="78" t="s">
        <v>440</v>
      </c>
      <c r="C17" s="78" t="s">
        <v>441</v>
      </c>
      <c r="D17" s="154" t="s">
        <v>197</v>
      </c>
      <c r="E17" s="154" t="s">
        <v>197</v>
      </c>
      <c r="F17" s="59"/>
    </row>
    <row r="18" spans="1:6" s="34" customFormat="1" ht="15" customHeight="1" x14ac:dyDescent="0.2">
      <c r="A18" s="58" t="s">
        <v>284</v>
      </c>
      <c r="B18" s="78" t="s">
        <v>442</v>
      </c>
      <c r="C18" s="78" t="s">
        <v>325</v>
      </c>
      <c r="D18" s="154" t="s">
        <v>197</v>
      </c>
      <c r="E18" s="154" t="s">
        <v>197</v>
      </c>
      <c r="F18" s="59"/>
    </row>
    <row r="19" spans="1:6" s="34" customFormat="1" ht="15" customHeight="1" x14ac:dyDescent="0.2">
      <c r="A19" s="58" t="s">
        <v>285</v>
      </c>
      <c r="B19" s="78" t="s">
        <v>443</v>
      </c>
      <c r="C19" s="78" t="s">
        <v>444</v>
      </c>
      <c r="D19" s="154" t="s">
        <v>197</v>
      </c>
      <c r="E19" s="154" t="s">
        <v>197</v>
      </c>
      <c r="F19" s="59"/>
    </row>
    <row r="20" spans="1:6" s="34" customFormat="1" ht="15" customHeight="1" x14ac:dyDescent="0.2">
      <c r="A20" s="58" t="s">
        <v>286</v>
      </c>
      <c r="B20" s="78" t="s">
        <v>340</v>
      </c>
      <c r="C20" s="78" t="s">
        <v>445</v>
      </c>
      <c r="D20" s="154" t="s">
        <v>341</v>
      </c>
      <c r="E20" s="154" t="s">
        <v>342</v>
      </c>
      <c r="F20" s="59"/>
    </row>
    <row r="21" spans="1:6" s="34" customFormat="1" ht="15" customHeight="1" x14ac:dyDescent="0.2">
      <c r="A21" s="58" t="s">
        <v>287</v>
      </c>
      <c r="B21" s="78" t="s">
        <v>336</v>
      </c>
      <c r="C21" s="78" t="s">
        <v>337</v>
      </c>
      <c r="D21" s="154" t="s">
        <v>338</v>
      </c>
      <c r="E21" s="154" t="s">
        <v>339</v>
      </c>
      <c r="F21" s="59"/>
    </row>
    <row r="22" spans="1:6" s="34" customFormat="1" ht="15" customHeight="1" x14ac:dyDescent="0.2">
      <c r="A22" s="58" t="s">
        <v>288</v>
      </c>
      <c r="B22" s="78" t="s">
        <v>330</v>
      </c>
      <c r="C22" s="78" t="s">
        <v>331</v>
      </c>
      <c r="D22" s="154" t="s">
        <v>332</v>
      </c>
      <c r="E22" s="154" t="s">
        <v>333</v>
      </c>
      <c r="F22" s="59"/>
    </row>
    <row r="23" spans="1:6" s="34" customFormat="1" ht="15" customHeight="1" x14ac:dyDescent="0.2">
      <c r="A23" s="58" t="s">
        <v>315</v>
      </c>
      <c r="B23" s="78" t="s">
        <v>446</v>
      </c>
      <c r="C23" s="78" t="s">
        <v>447</v>
      </c>
      <c r="D23" s="154" t="s">
        <v>448</v>
      </c>
      <c r="E23" s="154" t="s">
        <v>197</v>
      </c>
      <c r="F23" s="59"/>
    </row>
    <row r="24" spans="1:6" s="34" customFormat="1" ht="15" customHeight="1" x14ac:dyDescent="0.2">
      <c r="A24" s="58" t="s">
        <v>316</v>
      </c>
      <c r="B24" s="78" t="s">
        <v>449</v>
      </c>
      <c r="C24" s="78" t="s">
        <v>450</v>
      </c>
      <c r="D24" s="154" t="s">
        <v>451</v>
      </c>
      <c r="E24" s="154" t="s">
        <v>314</v>
      </c>
      <c r="F24" s="59"/>
    </row>
    <row r="25" spans="1:6" s="34" customFormat="1" ht="15" customHeight="1" x14ac:dyDescent="0.2">
      <c r="A25" s="58" t="s">
        <v>317</v>
      </c>
      <c r="B25" s="78" t="s">
        <v>291</v>
      </c>
      <c r="C25" s="78" t="s">
        <v>289</v>
      </c>
      <c r="D25" s="154" t="s">
        <v>290</v>
      </c>
      <c r="E25" s="154" t="s">
        <v>289</v>
      </c>
      <c r="F25" s="59"/>
    </row>
    <row r="26" spans="1:6" s="34" customFormat="1" ht="15" customHeight="1" x14ac:dyDescent="0.2">
      <c r="A26" s="58" t="s">
        <v>318</v>
      </c>
      <c r="B26" s="78" t="s">
        <v>452</v>
      </c>
      <c r="C26" s="78" t="s">
        <v>453</v>
      </c>
      <c r="D26" s="154" t="s">
        <v>454</v>
      </c>
      <c r="E26" s="154" t="s">
        <v>455</v>
      </c>
      <c r="F26" s="59"/>
    </row>
    <row r="27" spans="1:6" s="34" customFormat="1" ht="15" customHeight="1" x14ac:dyDescent="0.2">
      <c r="A27" s="58" t="s">
        <v>319</v>
      </c>
      <c r="B27" s="78" t="s">
        <v>456</v>
      </c>
      <c r="C27" s="78" t="s">
        <v>457</v>
      </c>
      <c r="D27" s="154" t="s">
        <v>458</v>
      </c>
      <c r="E27" s="154" t="s">
        <v>459</v>
      </c>
      <c r="F27" s="59"/>
    </row>
    <row r="28" spans="1:6" s="34" customFormat="1" ht="15" customHeight="1" x14ac:dyDescent="0.2">
      <c r="A28" s="58" t="s">
        <v>320</v>
      </c>
      <c r="B28" s="78" t="s">
        <v>311</v>
      </c>
      <c r="C28" s="78" t="s">
        <v>312</v>
      </c>
      <c r="D28" s="154" t="s">
        <v>460</v>
      </c>
      <c r="E28" s="154" t="s">
        <v>313</v>
      </c>
      <c r="F28" s="59"/>
    </row>
    <row r="29" spans="1:6" s="34" customFormat="1" ht="15" customHeight="1" x14ac:dyDescent="0.2">
      <c r="A29" s="58" t="s">
        <v>321</v>
      </c>
      <c r="B29" s="78" t="s">
        <v>461</v>
      </c>
      <c r="C29" s="78" t="s">
        <v>462</v>
      </c>
      <c r="D29" s="154" t="s">
        <v>463</v>
      </c>
      <c r="E29" s="154" t="s">
        <v>464</v>
      </c>
      <c r="F29" s="59"/>
    </row>
    <row r="30" spans="1:6" s="34" customFormat="1" ht="15" customHeight="1" x14ac:dyDescent="0.2">
      <c r="A30" s="58" t="s">
        <v>324</v>
      </c>
      <c r="B30" s="78" t="s">
        <v>465</v>
      </c>
      <c r="C30" s="78" t="s">
        <v>466</v>
      </c>
      <c r="D30" s="154" t="s">
        <v>467</v>
      </c>
      <c r="E30" s="154" t="s">
        <v>468</v>
      </c>
      <c r="F30" s="59"/>
    </row>
    <row r="31" spans="1:6" s="34" customFormat="1" ht="15" customHeight="1" x14ac:dyDescent="0.2">
      <c r="A31" s="58" t="s">
        <v>326</v>
      </c>
      <c r="B31" s="78" t="s">
        <v>469</v>
      </c>
      <c r="C31" s="78" t="s">
        <v>470</v>
      </c>
      <c r="D31" s="154" t="s">
        <v>471</v>
      </c>
      <c r="E31" s="154" t="s">
        <v>472</v>
      </c>
      <c r="F31" s="59"/>
    </row>
    <row r="32" spans="1:6" s="34" customFormat="1" ht="15" customHeight="1" x14ac:dyDescent="0.2">
      <c r="A32" s="58" t="s">
        <v>327</v>
      </c>
      <c r="B32" s="78" t="s">
        <v>473</v>
      </c>
      <c r="C32" s="78" t="s">
        <v>474</v>
      </c>
      <c r="D32" s="154" t="s">
        <v>475</v>
      </c>
      <c r="E32" s="154" t="s">
        <v>476</v>
      </c>
      <c r="F32" s="59"/>
    </row>
    <row r="33" spans="1:12" s="34" customFormat="1" ht="15" customHeight="1" x14ac:dyDescent="0.2">
      <c r="A33" s="58" t="s">
        <v>328</v>
      </c>
      <c r="B33" s="78" t="s">
        <v>477</v>
      </c>
      <c r="C33" s="78" t="s">
        <v>478</v>
      </c>
      <c r="D33" s="77" t="s">
        <v>479</v>
      </c>
      <c r="E33" s="154" t="s">
        <v>480</v>
      </c>
      <c r="F33" s="59"/>
    </row>
    <row r="34" spans="1:12" s="34" customFormat="1" ht="15" customHeight="1" x14ac:dyDescent="0.2">
      <c r="A34" s="58" t="s">
        <v>329</v>
      </c>
      <c r="B34" s="78" t="s">
        <v>346</v>
      </c>
      <c r="C34" s="78" t="s">
        <v>207</v>
      </c>
      <c r="D34" s="154" t="s">
        <v>197</v>
      </c>
      <c r="E34" s="154" t="s">
        <v>197</v>
      </c>
      <c r="F34" s="59"/>
    </row>
    <row r="35" spans="1:12" s="34" customFormat="1" ht="15" customHeight="1" x14ac:dyDescent="0.2">
      <c r="A35" s="58" t="s">
        <v>334</v>
      </c>
      <c r="B35" s="78" t="s">
        <v>364</v>
      </c>
      <c r="C35" s="78" t="s">
        <v>365</v>
      </c>
      <c r="D35" s="154" t="s">
        <v>366</v>
      </c>
      <c r="E35" s="154" t="s">
        <v>314</v>
      </c>
      <c r="F35" s="59"/>
    </row>
    <row r="36" spans="1:12" s="34" customFormat="1" ht="15" customHeight="1" x14ac:dyDescent="0.2">
      <c r="A36" s="58" t="s">
        <v>335</v>
      </c>
      <c r="B36" s="78" t="s">
        <v>486</v>
      </c>
      <c r="C36" s="78" t="s">
        <v>487</v>
      </c>
      <c r="D36" s="154" t="s">
        <v>197</v>
      </c>
      <c r="E36" s="154" t="s">
        <v>197</v>
      </c>
      <c r="F36" s="59"/>
    </row>
    <row r="37" spans="1:12" s="34" customFormat="1" ht="12.75" x14ac:dyDescent="0.2">
      <c r="A37" s="911"/>
      <c r="B37" s="912"/>
      <c r="C37" s="912"/>
      <c r="D37" s="912"/>
      <c r="E37" s="913"/>
      <c r="F37" s="59"/>
    </row>
    <row r="38" spans="1:12" s="34" customFormat="1" ht="15.75" customHeight="1" x14ac:dyDescent="0.2">
      <c r="A38" s="60" t="s">
        <v>35</v>
      </c>
      <c r="B38" s="61" t="s">
        <v>48</v>
      </c>
      <c r="C38" s="62" t="s">
        <v>36</v>
      </c>
      <c r="D38" s="62" t="s">
        <v>200</v>
      </c>
      <c r="E38" s="62" t="s">
        <v>201</v>
      </c>
      <c r="L38" s="34">
        <f>6300/7</f>
        <v>900</v>
      </c>
    </row>
    <row r="39" spans="1:12" s="34" customFormat="1" ht="31.5" x14ac:dyDescent="0.2">
      <c r="A39" s="63" t="s">
        <v>202</v>
      </c>
      <c r="B39" s="64" t="s">
        <v>414</v>
      </c>
      <c r="C39" s="65" t="s">
        <v>187</v>
      </c>
      <c r="D39" s="66">
        <v>44462</v>
      </c>
      <c r="E39" s="67">
        <f>IF(SUM(D41:E43)&lt;&gt;0,MEDIAN(D41:E43),"")</f>
        <v>0.98</v>
      </c>
    </row>
    <row r="40" spans="1:12" s="34" customFormat="1" ht="12.75" x14ac:dyDescent="0.2">
      <c r="A40" s="68" t="s">
        <v>204</v>
      </c>
      <c r="B40" s="914" t="s">
        <v>205</v>
      </c>
      <c r="C40" s="914"/>
      <c r="D40" s="915" t="s">
        <v>190</v>
      </c>
      <c r="E40" s="915"/>
    </row>
    <row r="41" spans="1:12" s="34" customFormat="1" ht="12.75" x14ac:dyDescent="0.2">
      <c r="A41" s="58" t="s">
        <v>196</v>
      </c>
      <c r="B41" s="916" t="str">
        <f>VLOOKUP(A41,$A$11:$E$36,3,0)</f>
        <v>PROJETO X</v>
      </c>
      <c r="C41" s="916"/>
      <c r="D41" s="917">
        <v>0.98</v>
      </c>
      <c r="E41" s="917"/>
      <c r="H41" s="34" t="e">
        <f>D43/#REF!</f>
        <v>#REF!</v>
      </c>
    </row>
    <row r="42" spans="1:12" s="34" customFormat="1" ht="12.75" x14ac:dyDescent="0.2">
      <c r="A42" s="58" t="s">
        <v>198</v>
      </c>
      <c r="B42" s="918" t="str">
        <f>VLOOKUP(A42,$A$11:$E$36,3,0)</f>
        <v>SP BLINDAGEM RADIOLÓGICA</v>
      </c>
      <c r="C42" s="919"/>
      <c r="D42" s="920">
        <v>0.9</v>
      </c>
      <c r="E42" s="920"/>
    </row>
    <row r="43" spans="1:12" s="34" customFormat="1" ht="12.75" x14ac:dyDescent="0.2">
      <c r="A43" s="58" t="s">
        <v>199</v>
      </c>
      <c r="B43" s="921" t="str">
        <f>VLOOKUP(A43,$A$11:$E$36,3,0)</f>
        <v>ION INDUSTRIAL</v>
      </c>
      <c r="C43" s="922"/>
      <c r="D43" s="923">
        <v>1</v>
      </c>
      <c r="E43" s="923"/>
    </row>
    <row r="44" spans="1:12" s="34" customFormat="1" ht="12.75" x14ac:dyDescent="0.2">
      <c r="A44" s="69"/>
      <c r="B44" s="70"/>
      <c r="C44" s="70"/>
      <c r="D44" s="71"/>
      <c r="E44" s="72"/>
    </row>
    <row r="45" spans="1:12" s="34" customFormat="1" ht="12.75" x14ac:dyDescent="0.2">
      <c r="A45" s="60" t="s">
        <v>35</v>
      </c>
      <c r="B45" s="61" t="s">
        <v>48</v>
      </c>
      <c r="C45" s="62" t="s">
        <v>36</v>
      </c>
      <c r="D45" s="62" t="s">
        <v>200</v>
      </c>
      <c r="E45" s="62" t="s">
        <v>201</v>
      </c>
    </row>
    <row r="46" spans="1:12" s="34" customFormat="1" ht="31.5" x14ac:dyDescent="0.2">
      <c r="A46" s="63" t="s">
        <v>206</v>
      </c>
      <c r="B46" s="64" t="s">
        <v>415</v>
      </c>
      <c r="C46" s="65" t="s">
        <v>112</v>
      </c>
      <c r="D46" s="66">
        <v>44462</v>
      </c>
      <c r="E46" s="67">
        <f>IF(SUM(D48:E50)&lt;&gt;0,MEDIAN(D48:E50),"")</f>
        <v>3665.47</v>
      </c>
    </row>
    <row r="47" spans="1:12" s="34" customFormat="1" ht="12.75" x14ac:dyDescent="0.2">
      <c r="A47" s="68" t="s">
        <v>204</v>
      </c>
      <c r="B47" s="914" t="s">
        <v>205</v>
      </c>
      <c r="C47" s="914"/>
      <c r="D47" s="915" t="s">
        <v>190</v>
      </c>
      <c r="E47" s="915"/>
    </row>
    <row r="48" spans="1:12" s="34" customFormat="1" ht="12.75" x14ac:dyDescent="0.2">
      <c r="A48" s="58" t="s">
        <v>196</v>
      </c>
      <c r="B48" s="916" t="str">
        <f>VLOOKUP(A48,$A$11:$E$36,3,0)</f>
        <v>PROJETO X</v>
      </c>
      <c r="C48" s="916"/>
      <c r="D48" s="917">
        <v>3475</v>
      </c>
      <c r="E48" s="917"/>
    </row>
    <row r="49" spans="1:7" s="34" customFormat="1" ht="12.75" x14ac:dyDescent="0.2">
      <c r="A49" s="58" t="s">
        <v>211</v>
      </c>
      <c r="B49" s="918" t="str">
        <f>VLOOKUP(A49,$A$11:$E$36,3,0)</f>
        <v>AMERICANAS</v>
      </c>
      <c r="C49" s="919"/>
      <c r="D49" s="920">
        <v>3846.91</v>
      </c>
      <c r="E49" s="920"/>
    </row>
    <row r="50" spans="1:7" s="34" customFormat="1" ht="12.75" x14ac:dyDescent="0.2">
      <c r="A50" s="58" t="s">
        <v>212</v>
      </c>
      <c r="B50" s="921" t="str">
        <f>VLOOKUP(A50,$A$11:$E$36,3,0)</f>
        <v>MAGAZINE LUIZA</v>
      </c>
      <c r="C50" s="922"/>
      <c r="D50" s="923">
        <v>3665.47</v>
      </c>
      <c r="E50" s="923"/>
    </row>
    <row r="51" spans="1:7" s="34" customFormat="1" ht="12.75" x14ac:dyDescent="0.2">
      <c r="A51" s="160"/>
      <c r="B51" s="161"/>
      <c r="C51" s="162"/>
      <c r="D51" s="163"/>
      <c r="E51" s="163"/>
    </row>
    <row r="52" spans="1:7" s="34" customFormat="1" ht="12.75" x14ac:dyDescent="0.2">
      <c r="A52" s="60" t="s">
        <v>35</v>
      </c>
      <c r="B52" s="61" t="s">
        <v>48</v>
      </c>
      <c r="C52" s="62" t="s">
        <v>36</v>
      </c>
      <c r="D52" s="62" t="s">
        <v>200</v>
      </c>
      <c r="E52" s="62" t="s">
        <v>201</v>
      </c>
    </row>
    <row r="53" spans="1:7" s="34" customFormat="1" ht="31.5" x14ac:dyDescent="0.2">
      <c r="A53" s="63" t="s">
        <v>208</v>
      </c>
      <c r="B53" s="64" t="s">
        <v>421</v>
      </c>
      <c r="C53" s="65" t="s">
        <v>112</v>
      </c>
      <c r="D53" s="66">
        <v>44462</v>
      </c>
      <c r="E53" s="67">
        <f>IF(SUM(D55:E57)&lt;&gt;0,MEDIAN(D55:E57),"")</f>
        <v>3665.47</v>
      </c>
    </row>
    <row r="54" spans="1:7" s="34" customFormat="1" ht="12.75" x14ac:dyDescent="0.2">
      <c r="A54" s="68" t="s">
        <v>204</v>
      </c>
      <c r="B54" s="914" t="s">
        <v>205</v>
      </c>
      <c r="C54" s="914"/>
      <c r="D54" s="915" t="s">
        <v>190</v>
      </c>
      <c r="E54" s="915"/>
    </row>
    <row r="55" spans="1:7" s="34" customFormat="1" ht="12.75" x14ac:dyDescent="0.2">
      <c r="A55" s="58" t="s">
        <v>196</v>
      </c>
      <c r="B55" s="916" t="str">
        <f>VLOOKUP(A55,$A$11:$E$36,3,0)</f>
        <v>PROJETO X</v>
      </c>
      <c r="C55" s="916"/>
      <c r="D55" s="917">
        <v>3475</v>
      </c>
      <c r="E55" s="917"/>
    </row>
    <row r="56" spans="1:7" s="34" customFormat="1" ht="12.75" x14ac:dyDescent="0.2">
      <c r="A56" s="58" t="s">
        <v>211</v>
      </c>
      <c r="B56" s="918" t="str">
        <f>VLOOKUP(A56,$A$11:$E$36,3,0)</f>
        <v>AMERICANAS</v>
      </c>
      <c r="C56" s="919"/>
      <c r="D56" s="920">
        <v>3846.91</v>
      </c>
      <c r="E56" s="920"/>
    </row>
    <row r="57" spans="1:7" s="34" customFormat="1" ht="12.75" x14ac:dyDescent="0.2">
      <c r="A57" s="58" t="s">
        <v>212</v>
      </c>
      <c r="B57" s="921" t="str">
        <f>VLOOKUP(A57,$A$11:$E$36,3,0)</f>
        <v>MAGAZINE LUIZA</v>
      </c>
      <c r="C57" s="922"/>
      <c r="D57" s="923">
        <v>3665.47</v>
      </c>
      <c r="E57" s="923"/>
    </row>
    <row r="58" spans="1:7" s="34" customFormat="1" ht="12.75" x14ac:dyDescent="0.2">
      <c r="A58" s="69"/>
      <c r="B58" s="70"/>
      <c r="C58" s="70"/>
      <c r="D58" s="71"/>
      <c r="E58" s="72"/>
    </row>
    <row r="59" spans="1:7" s="34" customFormat="1" ht="12.75" x14ac:dyDescent="0.2">
      <c r="A59" s="60" t="s">
        <v>35</v>
      </c>
      <c r="B59" s="61" t="s">
        <v>48</v>
      </c>
      <c r="C59" s="62" t="s">
        <v>36</v>
      </c>
      <c r="D59" s="62" t="s">
        <v>200</v>
      </c>
      <c r="E59" s="62" t="s">
        <v>201</v>
      </c>
    </row>
    <row r="60" spans="1:7" s="34" customFormat="1" ht="56.25" customHeight="1" x14ac:dyDescent="0.2">
      <c r="A60" s="63" t="s">
        <v>209</v>
      </c>
      <c r="B60" s="64" t="s">
        <v>416</v>
      </c>
      <c r="C60" s="65" t="s">
        <v>186</v>
      </c>
      <c r="D60" s="66">
        <v>44462</v>
      </c>
      <c r="E60" s="67">
        <f>IF(SUM(D62:E64)&lt;&gt;0,MEDIAN(D62:E64),"")</f>
        <v>4064</v>
      </c>
      <c r="G60" s="34" t="s">
        <v>347</v>
      </c>
    </row>
    <row r="61" spans="1:7" s="34" customFormat="1" ht="12.75" x14ac:dyDescent="0.2">
      <c r="A61" s="68" t="s">
        <v>204</v>
      </c>
      <c r="B61" s="914" t="s">
        <v>205</v>
      </c>
      <c r="C61" s="914"/>
      <c r="D61" s="915" t="s">
        <v>190</v>
      </c>
      <c r="E61" s="915"/>
    </row>
    <row r="62" spans="1:7" s="34" customFormat="1" ht="12.75" x14ac:dyDescent="0.2">
      <c r="A62" s="58" t="s">
        <v>196</v>
      </c>
      <c r="B62" s="916" t="str">
        <f>VLOOKUP(A62,$A$11:$E$36,3,0)</f>
        <v>PROJETO X</v>
      </c>
      <c r="C62" s="916"/>
      <c r="D62" s="917">
        <v>4064</v>
      </c>
      <c r="E62" s="917"/>
    </row>
    <row r="63" spans="1:7" s="34" customFormat="1" ht="12.75" x14ac:dyDescent="0.2">
      <c r="A63" s="58" t="s">
        <v>198</v>
      </c>
      <c r="B63" s="918" t="str">
        <f>VLOOKUP(A63,$A$11:$E$36,3,0)</f>
        <v>SP BLINDAGEM RADIOLÓGICA</v>
      </c>
      <c r="C63" s="919"/>
      <c r="D63" s="920">
        <v>3477</v>
      </c>
      <c r="E63" s="920"/>
    </row>
    <row r="64" spans="1:7" s="34" customFormat="1" ht="12.75" x14ac:dyDescent="0.2">
      <c r="A64" s="133" t="s">
        <v>213</v>
      </c>
      <c r="B64" s="921" t="str">
        <f>VLOOKUP(A64,$A$11:$E$36,3,0)</f>
        <v>ENGEBLIND</v>
      </c>
      <c r="C64" s="922"/>
      <c r="D64" s="923">
        <v>6490</v>
      </c>
      <c r="E64" s="923"/>
    </row>
    <row r="65" spans="1:10" s="34" customFormat="1" ht="12.75" x14ac:dyDescent="0.2">
      <c r="A65" s="69"/>
      <c r="B65" s="70"/>
      <c r="C65" s="70"/>
      <c r="D65" s="71"/>
      <c r="E65" s="72"/>
    </row>
    <row r="66" spans="1:10" s="34" customFormat="1" ht="12.75" x14ac:dyDescent="0.2">
      <c r="A66" s="60" t="s">
        <v>35</v>
      </c>
      <c r="B66" s="61" t="s">
        <v>48</v>
      </c>
      <c r="C66" s="62" t="s">
        <v>36</v>
      </c>
      <c r="D66" s="62" t="s">
        <v>200</v>
      </c>
      <c r="E66" s="62" t="s">
        <v>201</v>
      </c>
    </row>
    <row r="67" spans="1:10" s="34" customFormat="1" ht="52.5" x14ac:dyDescent="0.2">
      <c r="A67" s="63" t="s">
        <v>210</v>
      </c>
      <c r="B67" s="135" t="s">
        <v>417</v>
      </c>
      <c r="C67" s="65" t="s">
        <v>186</v>
      </c>
      <c r="D67" s="66">
        <v>44462</v>
      </c>
      <c r="E67" s="67">
        <f>IF(SUM(D69:E71)&lt;&gt;0,MEDIAN(D69:E71),"")</f>
        <v>5400</v>
      </c>
    </row>
    <row r="68" spans="1:10" s="34" customFormat="1" ht="12.75" x14ac:dyDescent="0.2">
      <c r="A68" s="68" t="s">
        <v>204</v>
      </c>
      <c r="B68" s="914" t="s">
        <v>205</v>
      </c>
      <c r="C68" s="914"/>
      <c r="D68" s="915" t="s">
        <v>190</v>
      </c>
      <c r="E68" s="915"/>
    </row>
    <row r="69" spans="1:10" s="34" customFormat="1" ht="12.75" x14ac:dyDescent="0.2">
      <c r="A69" s="58" t="s">
        <v>196</v>
      </c>
      <c r="B69" s="916" t="str">
        <f>VLOOKUP(A69,$A$11:$E$36,3,0)</f>
        <v>PROJETO X</v>
      </c>
      <c r="C69" s="916"/>
      <c r="D69" s="917">
        <v>5400</v>
      </c>
      <c r="E69" s="917"/>
    </row>
    <row r="70" spans="1:10" s="34" customFormat="1" ht="12.75" x14ac:dyDescent="0.2">
      <c r="A70" s="58" t="s">
        <v>198</v>
      </c>
      <c r="B70" s="918" t="str">
        <f>VLOOKUP(A70,$A$11:$E$36,3,0)</f>
        <v>SP BLINDAGEM RADIOLÓGICA</v>
      </c>
      <c r="C70" s="919"/>
      <c r="D70" s="920">
        <v>3697</v>
      </c>
      <c r="E70" s="920"/>
    </row>
    <row r="71" spans="1:10" s="34" customFormat="1" ht="12.75" x14ac:dyDescent="0.2">
      <c r="A71" s="58" t="s">
        <v>213</v>
      </c>
      <c r="B71" s="921" t="str">
        <f>VLOOKUP(A71,$A$11:$E$36,3,0)</f>
        <v>ENGEBLIND</v>
      </c>
      <c r="C71" s="922"/>
      <c r="D71" s="923">
        <v>6690</v>
      </c>
      <c r="E71" s="923"/>
      <c r="J71" s="34">
        <f>2</f>
        <v>2</v>
      </c>
    </row>
    <row r="72" spans="1:10" s="34" customFormat="1" ht="12.75" x14ac:dyDescent="0.2">
      <c r="A72" s="69"/>
      <c r="B72" s="70"/>
      <c r="C72" s="70"/>
      <c r="D72" s="71"/>
      <c r="E72" s="72"/>
    </row>
    <row r="73" spans="1:10" s="34" customFormat="1" ht="12.75" x14ac:dyDescent="0.2">
      <c r="A73" s="60" t="s">
        <v>35</v>
      </c>
      <c r="B73" s="61" t="s">
        <v>48</v>
      </c>
      <c r="C73" s="62" t="s">
        <v>36</v>
      </c>
      <c r="D73" s="62" t="s">
        <v>200</v>
      </c>
      <c r="E73" s="62" t="s">
        <v>201</v>
      </c>
    </row>
    <row r="74" spans="1:10" s="34" customFormat="1" ht="32.25" customHeight="1" x14ac:dyDescent="0.2">
      <c r="A74" s="63" t="s">
        <v>348</v>
      </c>
      <c r="B74" s="64" t="s">
        <v>401</v>
      </c>
      <c r="C74" s="65" t="s">
        <v>112</v>
      </c>
      <c r="D74" s="66">
        <v>44463</v>
      </c>
      <c r="E74" s="67">
        <f>IF(SUM(D76:E78)&lt;&gt;0,MEDIAN(D76:E78),"")</f>
        <v>2209.16</v>
      </c>
    </row>
    <row r="75" spans="1:10" s="34" customFormat="1" ht="12.75" x14ac:dyDescent="0.2">
      <c r="A75" s="68" t="s">
        <v>204</v>
      </c>
      <c r="B75" s="914" t="s">
        <v>205</v>
      </c>
      <c r="C75" s="914"/>
      <c r="D75" s="915" t="s">
        <v>190</v>
      </c>
      <c r="E75" s="915"/>
    </row>
    <row r="76" spans="1:10" s="34" customFormat="1" ht="12.75" x14ac:dyDescent="0.2">
      <c r="A76" s="132" t="s">
        <v>214</v>
      </c>
      <c r="B76" s="916" t="str">
        <f>VLOOKUP(A76,$A$11:$E$36,3,0)</f>
        <v>SERTÃO</v>
      </c>
      <c r="C76" s="916"/>
      <c r="D76" s="917">
        <v>2209.16</v>
      </c>
      <c r="E76" s="917"/>
    </row>
    <row r="77" spans="1:10" s="34" customFormat="1" ht="12.75" x14ac:dyDescent="0.2">
      <c r="A77" s="58" t="s">
        <v>284</v>
      </c>
      <c r="B77" s="918" t="str">
        <f>VLOOKUP(A77,$A$11:$E$36,3,0)</f>
        <v>LEROY MERLIN</v>
      </c>
      <c r="C77" s="919"/>
      <c r="D77" s="920">
        <v>2739.9</v>
      </c>
      <c r="E77" s="920"/>
    </row>
    <row r="78" spans="1:10" s="34" customFormat="1" ht="12.75" x14ac:dyDescent="0.2">
      <c r="A78" s="133" t="s">
        <v>285</v>
      </c>
      <c r="B78" s="921" t="str">
        <f>VLOOKUP(A78,$A$11:$E$36,3,0)</f>
        <v>ACQUAFORT</v>
      </c>
      <c r="C78" s="922"/>
      <c r="D78" s="923">
        <v>1979.9</v>
      </c>
      <c r="E78" s="923"/>
    </row>
    <row r="79" spans="1:10" s="34" customFormat="1" ht="12.75" x14ac:dyDescent="0.2">
      <c r="A79" s="136"/>
      <c r="D79" s="73"/>
      <c r="E79" s="137"/>
    </row>
    <row r="80" spans="1:10" s="34" customFormat="1" ht="12.75" x14ac:dyDescent="0.2">
      <c r="A80" s="60" t="s">
        <v>35</v>
      </c>
      <c r="B80" s="61" t="s">
        <v>48</v>
      </c>
      <c r="C80" s="62" t="s">
        <v>36</v>
      </c>
      <c r="D80" s="62" t="s">
        <v>200</v>
      </c>
      <c r="E80" s="62" t="s">
        <v>201</v>
      </c>
    </row>
    <row r="81" spans="1:5" s="34" customFormat="1" ht="12.75" x14ac:dyDescent="0.2">
      <c r="A81" s="63" t="s">
        <v>349</v>
      </c>
      <c r="B81" s="64" t="s">
        <v>301</v>
      </c>
      <c r="C81" s="65" t="s">
        <v>112</v>
      </c>
      <c r="D81" s="66">
        <v>44463</v>
      </c>
      <c r="E81" s="67">
        <f>IF(SUM(D83:E85)&lt;&gt;0,MEDIAN(D83:E85),"")</f>
        <v>38.130000000000003</v>
      </c>
    </row>
    <row r="82" spans="1:5" s="34" customFormat="1" ht="12.75" x14ac:dyDescent="0.2">
      <c r="A82" s="68" t="s">
        <v>204</v>
      </c>
      <c r="B82" s="914" t="s">
        <v>205</v>
      </c>
      <c r="C82" s="914"/>
      <c r="D82" s="915" t="s">
        <v>190</v>
      </c>
      <c r="E82" s="915"/>
    </row>
    <row r="83" spans="1:5" s="34" customFormat="1" ht="12.75" x14ac:dyDescent="0.2">
      <c r="A83" s="132" t="s">
        <v>211</v>
      </c>
      <c r="B83" s="916" t="str">
        <f>VLOOKUP(A83,$A$11:$E$36,3,0)</f>
        <v>AMERICANAS</v>
      </c>
      <c r="C83" s="916"/>
      <c r="D83" s="917">
        <v>44.85</v>
      </c>
      <c r="E83" s="917"/>
    </row>
    <row r="84" spans="1:5" s="34" customFormat="1" ht="12.75" x14ac:dyDescent="0.2">
      <c r="A84" s="58" t="s">
        <v>212</v>
      </c>
      <c r="B84" s="918" t="str">
        <f>VLOOKUP(A84,$A$11:$E$36,3,0)</f>
        <v>MAGAZINE LUIZA</v>
      </c>
      <c r="C84" s="919"/>
      <c r="D84" s="920">
        <v>38.130000000000003</v>
      </c>
      <c r="E84" s="920"/>
    </row>
    <row r="85" spans="1:5" s="34" customFormat="1" ht="12.75" x14ac:dyDescent="0.2">
      <c r="A85" s="133" t="s">
        <v>284</v>
      </c>
      <c r="B85" s="921" t="str">
        <f>VLOOKUP(A85,$A$11:$E$36,3,0)</f>
        <v>LEROY MERLIN</v>
      </c>
      <c r="C85" s="922"/>
      <c r="D85" s="923">
        <v>35.840000000000003</v>
      </c>
      <c r="E85" s="923"/>
    </row>
    <row r="86" spans="1:5" s="34" customFormat="1" ht="12.75" x14ac:dyDescent="0.2">
      <c r="A86" s="136"/>
      <c r="D86" s="73"/>
      <c r="E86" s="137"/>
    </row>
    <row r="87" spans="1:5" s="34" customFormat="1" ht="12.75" x14ac:dyDescent="0.2">
      <c r="A87" s="60" t="s">
        <v>35</v>
      </c>
      <c r="B87" s="61" t="s">
        <v>48</v>
      </c>
      <c r="C87" s="62" t="s">
        <v>36</v>
      </c>
      <c r="D87" s="62" t="s">
        <v>200</v>
      </c>
      <c r="E87" s="62" t="s">
        <v>201</v>
      </c>
    </row>
    <row r="88" spans="1:5" s="34" customFormat="1" ht="12.75" x14ac:dyDescent="0.2">
      <c r="A88" s="63" t="s">
        <v>350</v>
      </c>
      <c r="B88" s="64" t="s">
        <v>481</v>
      </c>
      <c r="C88" s="65" t="s">
        <v>112</v>
      </c>
      <c r="D88" s="66">
        <v>44418</v>
      </c>
      <c r="E88" s="67">
        <f>IF(SUM(D90:E92)&lt;&gt;0,MEDIAN(D90:E92),"")</f>
        <v>139.9</v>
      </c>
    </row>
    <row r="89" spans="1:5" s="34" customFormat="1" ht="12.75" x14ac:dyDescent="0.2">
      <c r="A89" s="68" t="s">
        <v>204</v>
      </c>
      <c r="B89" s="914" t="s">
        <v>205</v>
      </c>
      <c r="C89" s="914"/>
      <c r="D89" s="915" t="s">
        <v>190</v>
      </c>
      <c r="E89" s="915"/>
    </row>
    <row r="90" spans="1:5" s="34" customFormat="1" ht="12.75" x14ac:dyDescent="0.2">
      <c r="A90" s="132" t="s">
        <v>286</v>
      </c>
      <c r="B90" s="916" t="str">
        <f>VLOOKUP(A90,$A$11:$E$36,3,0)</f>
        <v>ELETROLED'S</v>
      </c>
      <c r="C90" s="916"/>
      <c r="D90" s="917">
        <v>149.9</v>
      </c>
      <c r="E90" s="917"/>
    </row>
    <row r="91" spans="1:5" s="34" customFormat="1" ht="12.75" x14ac:dyDescent="0.2">
      <c r="A91" s="58" t="s">
        <v>287</v>
      </c>
      <c r="B91" s="918" t="str">
        <f>VLOOKUP(A91,$A$11:$E$36,3,0)</f>
        <v>MULTILED</v>
      </c>
      <c r="C91" s="919"/>
      <c r="D91" s="920">
        <v>139.9</v>
      </c>
      <c r="E91" s="920"/>
    </row>
    <row r="92" spans="1:5" s="34" customFormat="1" ht="12.75" x14ac:dyDescent="0.2">
      <c r="A92" s="133" t="s">
        <v>288</v>
      </c>
      <c r="B92" s="921" t="str">
        <f>VLOOKUP(A92,$A$11:$E$36,3,0)</f>
        <v>CONTRAFO</v>
      </c>
      <c r="C92" s="922"/>
      <c r="D92" s="923">
        <v>115.98</v>
      </c>
      <c r="E92" s="923"/>
    </row>
    <row r="93" spans="1:5" s="34" customFormat="1" ht="12.75" x14ac:dyDescent="0.2">
      <c r="A93" s="136"/>
      <c r="D93" s="73"/>
      <c r="E93" s="137"/>
    </row>
    <row r="94" spans="1:5" s="34" customFormat="1" ht="12.75" x14ac:dyDescent="0.2">
      <c r="A94" s="60" t="s">
        <v>35</v>
      </c>
      <c r="B94" s="61" t="s">
        <v>48</v>
      </c>
      <c r="C94" s="62" t="s">
        <v>36</v>
      </c>
      <c r="D94" s="62" t="s">
        <v>200</v>
      </c>
      <c r="E94" s="62" t="s">
        <v>201</v>
      </c>
    </row>
    <row r="95" spans="1:5" s="34" customFormat="1" ht="21" x14ac:dyDescent="0.2">
      <c r="A95" s="63" t="s">
        <v>351</v>
      </c>
      <c r="B95" s="64" t="s">
        <v>482</v>
      </c>
      <c r="C95" s="65" t="s">
        <v>112</v>
      </c>
      <c r="D95" s="66">
        <v>44464</v>
      </c>
      <c r="E95" s="67">
        <f>IF(SUM(D97:E99)&lt;&gt;0,MEDIAN(D97:E99),"")</f>
        <v>218.77</v>
      </c>
    </row>
    <row r="96" spans="1:5" s="34" customFormat="1" ht="12.75" x14ac:dyDescent="0.2">
      <c r="A96" s="68" t="s">
        <v>204</v>
      </c>
      <c r="B96" s="914" t="s">
        <v>205</v>
      </c>
      <c r="C96" s="914"/>
      <c r="D96" s="915" t="s">
        <v>190</v>
      </c>
      <c r="E96" s="915"/>
    </row>
    <row r="97" spans="1:5" s="34" customFormat="1" ht="12.75" x14ac:dyDescent="0.2">
      <c r="A97" s="132" t="s">
        <v>211</v>
      </c>
      <c r="B97" s="916" t="str">
        <f>VLOOKUP(A97,$A$11:$E$36,3,0)</f>
        <v>AMERICANAS</v>
      </c>
      <c r="C97" s="916"/>
      <c r="D97" s="917">
        <v>213.25</v>
      </c>
      <c r="E97" s="917"/>
    </row>
    <row r="98" spans="1:5" s="34" customFormat="1" ht="12.75" x14ac:dyDescent="0.2">
      <c r="A98" s="58" t="s">
        <v>284</v>
      </c>
      <c r="B98" s="918" t="str">
        <f>VLOOKUP(A98,$A$11:$E$36,3,0)</f>
        <v>LEROY MERLIN</v>
      </c>
      <c r="C98" s="919"/>
      <c r="D98" s="920">
        <v>278.41000000000003</v>
      </c>
      <c r="E98" s="920"/>
    </row>
    <row r="99" spans="1:5" s="34" customFormat="1" ht="12.75" x14ac:dyDescent="0.2">
      <c r="A99" s="133" t="s">
        <v>315</v>
      </c>
      <c r="B99" s="921" t="str">
        <f>VLOOKUP(A99,$A$11:$E$36,3,0)</f>
        <v>ILUMINIM</v>
      </c>
      <c r="C99" s="922"/>
      <c r="D99" s="923">
        <v>218.77</v>
      </c>
      <c r="E99" s="923"/>
    </row>
    <row r="100" spans="1:5" s="34" customFormat="1" ht="12.75" x14ac:dyDescent="0.2">
      <c r="A100" s="136"/>
      <c r="D100" s="73"/>
      <c r="E100" s="137"/>
    </row>
    <row r="101" spans="1:5" s="34" customFormat="1" ht="12.75" x14ac:dyDescent="0.2">
      <c r="A101" s="60" t="s">
        <v>35</v>
      </c>
      <c r="B101" s="61" t="s">
        <v>48</v>
      </c>
      <c r="C101" s="62" t="s">
        <v>36</v>
      </c>
      <c r="D101" s="62" t="s">
        <v>200</v>
      </c>
      <c r="E101" s="62" t="s">
        <v>201</v>
      </c>
    </row>
    <row r="102" spans="1:5" s="34" customFormat="1" ht="21" x14ac:dyDescent="0.2">
      <c r="A102" s="169" t="s">
        <v>352</v>
      </c>
      <c r="B102" s="165" t="s">
        <v>418</v>
      </c>
      <c r="C102" s="166" t="s">
        <v>203</v>
      </c>
      <c r="D102" s="167">
        <v>44398</v>
      </c>
      <c r="E102" s="168">
        <f>IF(SUM(D104:E106)&lt;&gt;0,MEDIAN(D104:E106),"")</f>
        <v>1577.04</v>
      </c>
    </row>
    <row r="103" spans="1:5" s="34" customFormat="1" ht="12.75" x14ac:dyDescent="0.2">
      <c r="A103" s="68" t="s">
        <v>204</v>
      </c>
      <c r="B103" s="914" t="s">
        <v>205</v>
      </c>
      <c r="C103" s="914"/>
      <c r="D103" s="915" t="s">
        <v>190</v>
      </c>
      <c r="E103" s="915"/>
    </row>
    <row r="104" spans="1:5" s="34" customFormat="1" ht="12.75" x14ac:dyDescent="0.2">
      <c r="A104" s="132" t="s">
        <v>288</v>
      </c>
      <c r="B104" s="916" t="str">
        <f>VLOOKUP(A104,$A$11:$E$36,3,0)</f>
        <v>CONTRAFO</v>
      </c>
      <c r="C104" s="916"/>
      <c r="D104" s="917">
        <v>1529.9</v>
      </c>
      <c r="E104" s="917"/>
    </row>
    <row r="105" spans="1:5" s="34" customFormat="1" ht="12.75" x14ac:dyDescent="0.2">
      <c r="A105" s="58" t="s">
        <v>334</v>
      </c>
      <c r="B105" s="918" t="str">
        <f>VLOOKUP(A105,$A$11:$E$36,3,0)</f>
        <v>DELTA COMÉRCIO</v>
      </c>
      <c r="C105" s="919"/>
      <c r="D105" s="920">
        <v>1860.75</v>
      </c>
      <c r="E105" s="920"/>
    </row>
    <row r="106" spans="1:5" s="34" customFormat="1" ht="12.75" x14ac:dyDescent="0.2">
      <c r="A106" s="133" t="s">
        <v>335</v>
      </c>
      <c r="B106" s="921" t="str">
        <f>VLOOKUP(A106,$A$11:$E$36,3,0)</f>
        <v>VIEW TECH</v>
      </c>
      <c r="C106" s="922"/>
      <c r="D106" s="923">
        <v>1577.04</v>
      </c>
      <c r="E106" s="923"/>
    </row>
    <row r="107" spans="1:5" s="34" customFormat="1" ht="12.75" x14ac:dyDescent="0.2">
      <c r="A107" s="136"/>
      <c r="D107" s="73"/>
      <c r="E107" s="137"/>
    </row>
    <row r="108" spans="1:5" s="34" customFormat="1" ht="12.75" x14ac:dyDescent="0.2">
      <c r="A108" s="60" t="s">
        <v>35</v>
      </c>
      <c r="B108" s="61" t="s">
        <v>48</v>
      </c>
      <c r="C108" s="62" t="s">
        <v>36</v>
      </c>
      <c r="D108" s="62" t="s">
        <v>200</v>
      </c>
      <c r="E108" s="62" t="s">
        <v>201</v>
      </c>
    </row>
    <row r="109" spans="1:5" s="34" customFormat="1" ht="21" x14ac:dyDescent="0.2">
      <c r="A109" s="63" t="s">
        <v>353</v>
      </c>
      <c r="B109" s="64" t="s">
        <v>483</v>
      </c>
      <c r="C109" s="65" t="s">
        <v>112</v>
      </c>
      <c r="D109" s="66">
        <v>44462</v>
      </c>
      <c r="E109" s="67">
        <f>IF(SUM(D111:E113)&lt;&gt;0,MEDIAN(D111:E113),"")</f>
        <v>2434.0700000000002</v>
      </c>
    </row>
    <row r="110" spans="1:5" s="34" customFormat="1" ht="12.75" x14ac:dyDescent="0.2">
      <c r="A110" s="68" t="s">
        <v>204</v>
      </c>
      <c r="B110" s="914" t="s">
        <v>205</v>
      </c>
      <c r="C110" s="914"/>
      <c r="D110" s="915" t="s">
        <v>190</v>
      </c>
      <c r="E110" s="915"/>
    </row>
    <row r="111" spans="1:5" s="34" customFormat="1" ht="12.75" x14ac:dyDescent="0.2">
      <c r="A111" s="132" t="s">
        <v>316</v>
      </c>
      <c r="B111" s="916" t="str">
        <f>VLOOKUP(A111,$A$11:$E$36,3,0)</f>
        <v>RC VIDROS</v>
      </c>
      <c r="C111" s="916"/>
      <c r="D111" s="917">
        <v>2182</v>
      </c>
      <c r="E111" s="917"/>
    </row>
    <row r="112" spans="1:5" s="34" customFormat="1" ht="12.75" x14ac:dyDescent="0.2">
      <c r="A112" s="58" t="s">
        <v>317</v>
      </c>
      <c r="B112" s="918" t="str">
        <f>VLOOKUP(A112,$A$11:$E$36,3,0)</f>
        <v>VARANDA VIDROS</v>
      </c>
      <c r="C112" s="919"/>
      <c r="D112" s="920">
        <v>2520</v>
      </c>
      <c r="E112" s="920"/>
    </row>
    <row r="113" spans="1:5" s="34" customFormat="1" ht="12.75" x14ac:dyDescent="0.2">
      <c r="A113" s="133" t="s">
        <v>318</v>
      </c>
      <c r="B113" s="921" t="str">
        <f>VLOOKUP(A113,$A$11:$E$36,3,0)</f>
        <v>VIDROLINE</v>
      </c>
      <c r="C113" s="922"/>
      <c r="D113" s="923">
        <v>2434.0700000000002</v>
      </c>
      <c r="E113" s="923"/>
    </row>
    <row r="114" spans="1:5" s="34" customFormat="1" ht="12.75" x14ac:dyDescent="0.2">
      <c r="A114" s="136"/>
      <c r="D114" s="73"/>
      <c r="E114" s="137"/>
    </row>
    <row r="115" spans="1:5" s="34" customFormat="1" ht="12.75" x14ac:dyDescent="0.2">
      <c r="A115" s="60" t="s">
        <v>35</v>
      </c>
      <c r="B115" s="61" t="s">
        <v>48</v>
      </c>
      <c r="C115" s="62" t="s">
        <v>36</v>
      </c>
      <c r="D115" s="62" t="s">
        <v>200</v>
      </c>
      <c r="E115" s="62" t="s">
        <v>201</v>
      </c>
    </row>
    <row r="116" spans="1:5" s="34" customFormat="1" ht="21" x14ac:dyDescent="0.2">
      <c r="A116" s="134" t="s">
        <v>354</v>
      </c>
      <c r="B116" s="64" t="s">
        <v>484</v>
      </c>
      <c r="C116" s="65" t="s">
        <v>112</v>
      </c>
      <c r="D116" s="66">
        <v>44462</v>
      </c>
      <c r="E116" s="67">
        <f>IF(SUM(D118:E120)&lt;&gt;0,MEDIAN(D118:E120),"")</f>
        <v>3943.41</v>
      </c>
    </row>
    <row r="117" spans="1:5" s="34" customFormat="1" ht="12.75" x14ac:dyDescent="0.2">
      <c r="A117" s="68" t="s">
        <v>204</v>
      </c>
      <c r="B117" s="914" t="s">
        <v>205</v>
      </c>
      <c r="C117" s="914"/>
      <c r="D117" s="915" t="s">
        <v>190</v>
      </c>
      <c r="E117" s="915"/>
    </row>
    <row r="118" spans="1:5" s="34" customFormat="1" ht="12.75" x14ac:dyDescent="0.2">
      <c r="A118" s="132" t="s">
        <v>316</v>
      </c>
      <c r="B118" s="916" t="str">
        <f>VLOOKUP(A118,$A$11:$E$36,3,0)</f>
        <v>RC VIDROS</v>
      </c>
      <c r="C118" s="916"/>
      <c r="D118" s="917">
        <v>3739</v>
      </c>
      <c r="E118" s="917"/>
    </row>
    <row r="119" spans="1:5" s="34" customFormat="1" ht="12.75" x14ac:dyDescent="0.2">
      <c r="A119" s="58" t="s">
        <v>317</v>
      </c>
      <c r="B119" s="918" t="str">
        <f>VLOOKUP(A119,$A$11:$E$36,3,0)</f>
        <v>VARANDA VIDROS</v>
      </c>
      <c r="C119" s="919"/>
      <c r="D119" s="920">
        <v>3943.41</v>
      </c>
      <c r="E119" s="920"/>
    </row>
    <row r="120" spans="1:5" s="34" customFormat="1" ht="12.75" x14ac:dyDescent="0.2">
      <c r="A120" s="133" t="s">
        <v>318</v>
      </c>
      <c r="B120" s="921" t="str">
        <f>VLOOKUP(A120,$A$11:$E$36,3,0)</f>
        <v>VIDROLINE</v>
      </c>
      <c r="C120" s="922"/>
      <c r="D120" s="923">
        <v>3955</v>
      </c>
      <c r="E120" s="923"/>
    </row>
    <row r="121" spans="1:5" s="34" customFormat="1" ht="12.75" x14ac:dyDescent="0.2">
      <c r="A121" s="136"/>
      <c r="D121" s="73"/>
      <c r="E121" s="137"/>
    </row>
    <row r="122" spans="1:5" s="34" customFormat="1" ht="12.75" x14ac:dyDescent="0.2">
      <c r="A122" s="60" t="s">
        <v>35</v>
      </c>
      <c r="B122" s="61" t="s">
        <v>48</v>
      </c>
      <c r="C122" s="62" t="s">
        <v>36</v>
      </c>
      <c r="D122" s="62" t="s">
        <v>200</v>
      </c>
      <c r="E122" s="62" t="s">
        <v>201</v>
      </c>
    </row>
    <row r="123" spans="1:5" s="34" customFormat="1" ht="31.5" x14ac:dyDescent="0.2">
      <c r="A123" s="134" t="s">
        <v>355</v>
      </c>
      <c r="B123" s="64" t="s">
        <v>485</v>
      </c>
      <c r="C123" s="65" t="s">
        <v>112</v>
      </c>
      <c r="D123" s="66">
        <v>44462</v>
      </c>
      <c r="E123" s="67">
        <f>IF(SUM(D125:E127)&lt;&gt;0,MEDIAN(D125:E127),"")</f>
        <v>18500</v>
      </c>
    </row>
    <row r="124" spans="1:5" s="34" customFormat="1" ht="12.75" x14ac:dyDescent="0.2">
      <c r="A124" s="68" t="s">
        <v>204</v>
      </c>
      <c r="B124" s="914" t="s">
        <v>205</v>
      </c>
      <c r="C124" s="914"/>
      <c r="D124" s="915" t="s">
        <v>190</v>
      </c>
      <c r="E124" s="915"/>
    </row>
    <row r="125" spans="1:5" s="34" customFormat="1" ht="12.75" x14ac:dyDescent="0.2">
      <c r="A125" s="132" t="s">
        <v>316</v>
      </c>
      <c r="B125" s="916" t="str">
        <f>VLOOKUP(A125,$A$11:$E$36,3,0)</f>
        <v>RC VIDROS</v>
      </c>
      <c r="C125" s="916"/>
      <c r="D125" s="917">
        <v>18500</v>
      </c>
      <c r="E125" s="917"/>
    </row>
    <row r="126" spans="1:5" s="34" customFormat="1" ht="12.75" x14ac:dyDescent="0.2">
      <c r="A126" s="58" t="s">
        <v>317</v>
      </c>
      <c r="B126" s="918" t="str">
        <f>VLOOKUP(A126,$A$11:$E$36,3,0)</f>
        <v>VARANDA VIDROS</v>
      </c>
      <c r="C126" s="919"/>
      <c r="D126" s="920">
        <v>16064.55</v>
      </c>
      <c r="E126" s="920"/>
    </row>
    <row r="127" spans="1:5" s="34" customFormat="1" ht="12.75" x14ac:dyDescent="0.2">
      <c r="A127" s="133" t="s">
        <v>318</v>
      </c>
      <c r="B127" s="921" t="str">
        <f>VLOOKUP(A127,$A$11:$E$36,3,0)</f>
        <v>VIDROLINE</v>
      </c>
      <c r="C127" s="922"/>
      <c r="D127" s="923">
        <v>19500</v>
      </c>
      <c r="E127" s="923"/>
    </row>
    <row r="128" spans="1:5" s="34" customFormat="1" ht="12.75" x14ac:dyDescent="0.2">
      <c r="A128" s="136"/>
      <c r="D128" s="73"/>
      <c r="E128" s="137"/>
    </row>
    <row r="129" spans="1:5" s="34" customFormat="1" ht="12.75" x14ac:dyDescent="0.2">
      <c r="A129" s="60" t="s">
        <v>35</v>
      </c>
      <c r="B129" s="61" t="s">
        <v>48</v>
      </c>
      <c r="C129" s="62" t="s">
        <v>36</v>
      </c>
      <c r="D129" s="62" t="s">
        <v>200</v>
      </c>
      <c r="E129" s="62" t="s">
        <v>201</v>
      </c>
    </row>
    <row r="130" spans="1:5" s="34" customFormat="1" ht="31.5" x14ac:dyDescent="0.2">
      <c r="A130" s="164" t="s">
        <v>356</v>
      </c>
      <c r="B130" s="165" t="s">
        <v>490</v>
      </c>
      <c r="C130" s="166" t="s">
        <v>112</v>
      </c>
      <c r="D130" s="167">
        <v>44462</v>
      </c>
      <c r="E130" s="168">
        <f>IF(SUM(D132:E134)&lt;&gt;0,MEDIAN(D132:E134),"")</f>
        <v>5000</v>
      </c>
    </row>
    <row r="131" spans="1:5" s="34" customFormat="1" ht="12.75" x14ac:dyDescent="0.2">
      <c r="A131" s="68" t="s">
        <v>204</v>
      </c>
      <c r="B131" s="914" t="s">
        <v>205</v>
      </c>
      <c r="C131" s="914"/>
      <c r="D131" s="915" t="s">
        <v>190</v>
      </c>
      <c r="E131" s="915"/>
    </row>
    <row r="132" spans="1:5" s="34" customFormat="1" ht="12.75" x14ac:dyDescent="0.2">
      <c r="A132" s="132" t="s">
        <v>316</v>
      </c>
      <c r="B132" s="916" t="str">
        <f>VLOOKUP(A132,$A$11:$E$36,3,0)</f>
        <v>RC VIDROS</v>
      </c>
      <c r="C132" s="916"/>
      <c r="D132" s="917">
        <v>7000</v>
      </c>
      <c r="E132" s="917"/>
    </row>
    <row r="133" spans="1:5" s="34" customFormat="1" ht="12.75" x14ac:dyDescent="0.2">
      <c r="A133" s="58" t="s">
        <v>317</v>
      </c>
      <c r="B133" s="918" t="str">
        <f>VLOOKUP(A133,$A$11:$E$36,3,0)</f>
        <v>VARANDA VIDROS</v>
      </c>
      <c r="C133" s="919"/>
      <c r="D133" s="920">
        <v>5000</v>
      </c>
      <c r="E133" s="920"/>
    </row>
    <row r="134" spans="1:5" s="34" customFormat="1" ht="12.75" x14ac:dyDescent="0.2">
      <c r="A134" s="133" t="s">
        <v>318</v>
      </c>
      <c r="B134" s="921" t="str">
        <f>VLOOKUP(A134,$A$11:$E$36,3,0)</f>
        <v>VIDROLINE</v>
      </c>
      <c r="C134" s="922"/>
      <c r="D134" s="923">
        <v>3000</v>
      </c>
      <c r="E134" s="923"/>
    </row>
    <row r="135" spans="1:5" s="34" customFormat="1" ht="12.75" x14ac:dyDescent="0.2">
      <c r="A135" s="136"/>
      <c r="D135" s="73"/>
      <c r="E135" s="137"/>
    </row>
    <row r="136" spans="1:5" s="34" customFormat="1" ht="12.75" x14ac:dyDescent="0.2">
      <c r="A136" s="60" t="s">
        <v>35</v>
      </c>
      <c r="B136" s="61" t="s">
        <v>48</v>
      </c>
      <c r="C136" s="62" t="s">
        <v>36</v>
      </c>
      <c r="D136" s="62" t="s">
        <v>200</v>
      </c>
      <c r="E136" s="62" t="s">
        <v>201</v>
      </c>
    </row>
    <row r="137" spans="1:5" s="34" customFormat="1" ht="36.75" customHeight="1" x14ac:dyDescent="0.2">
      <c r="A137" s="169" t="s">
        <v>357</v>
      </c>
      <c r="B137" s="165" t="s">
        <v>359</v>
      </c>
      <c r="C137" s="166" t="s">
        <v>186</v>
      </c>
      <c r="D137" s="167">
        <v>44463</v>
      </c>
      <c r="E137" s="168">
        <f>IF(SUM(D139:E141)&lt;&gt;0,MEDIAN(D139:E141),"")</f>
        <v>317620</v>
      </c>
    </row>
    <row r="138" spans="1:5" s="34" customFormat="1" ht="12.75" x14ac:dyDescent="0.2">
      <c r="A138" s="68" t="s">
        <v>204</v>
      </c>
      <c r="B138" s="914" t="s">
        <v>205</v>
      </c>
      <c r="C138" s="914"/>
      <c r="D138" s="915" t="s">
        <v>190</v>
      </c>
      <c r="E138" s="915"/>
    </row>
    <row r="139" spans="1:5" s="34" customFormat="1" ht="12.75" x14ac:dyDescent="0.2">
      <c r="A139" s="132" t="s">
        <v>288</v>
      </c>
      <c r="B139" s="916" t="str">
        <f>VLOOKUP(A139,$A$11:$E$36,3,0)</f>
        <v>CONTRAFO</v>
      </c>
      <c r="C139" s="916"/>
      <c r="D139" s="917">
        <v>396750</v>
      </c>
      <c r="E139" s="917"/>
    </row>
    <row r="140" spans="1:5" s="34" customFormat="1" ht="12.75" x14ac:dyDescent="0.2">
      <c r="A140" s="58" t="s">
        <v>319</v>
      </c>
      <c r="B140" s="918" t="str">
        <f>VLOOKUP(A140,$A$11:$E$36,3,0)</f>
        <v>GAÚCHA CONSTRUÇÕES ELÉTRICAS</v>
      </c>
      <c r="C140" s="919"/>
      <c r="D140" s="920">
        <v>238490</v>
      </c>
      <c r="E140" s="920"/>
    </row>
    <row r="141" spans="1:5" s="34" customFormat="1" ht="12.75" x14ac:dyDescent="0.2">
      <c r="A141" s="133" t="s">
        <v>320</v>
      </c>
      <c r="B141" s="921" t="str">
        <f>VLOOKUP(A141,$A$11:$E$36,3,0)</f>
        <v>KOMPARY</v>
      </c>
      <c r="C141" s="922"/>
      <c r="D141" s="923"/>
      <c r="E141" s="923"/>
    </row>
    <row r="142" spans="1:5" s="34" customFormat="1" ht="12.75" x14ac:dyDescent="0.2">
      <c r="A142" s="136"/>
      <c r="D142" s="73"/>
      <c r="E142" s="137"/>
    </row>
    <row r="143" spans="1:5" s="34" customFormat="1" ht="12.75" x14ac:dyDescent="0.2">
      <c r="A143" s="60" t="s">
        <v>35</v>
      </c>
      <c r="B143" s="61" t="s">
        <v>48</v>
      </c>
      <c r="C143" s="62" t="s">
        <v>36</v>
      </c>
      <c r="D143" s="62" t="s">
        <v>200</v>
      </c>
      <c r="E143" s="62" t="s">
        <v>201</v>
      </c>
    </row>
    <row r="144" spans="1:5" s="34" customFormat="1" ht="31.5" x14ac:dyDescent="0.2">
      <c r="A144" s="164" t="s">
        <v>358</v>
      </c>
      <c r="B144" s="165" t="s">
        <v>422</v>
      </c>
      <c r="C144" s="166" t="s">
        <v>203</v>
      </c>
      <c r="D144" s="167">
        <v>44386</v>
      </c>
      <c r="E144" s="168">
        <f>IF(SUM(D146:E148)&lt;&gt;0,MEDIAN(D146:E148),"")</f>
        <v>150000</v>
      </c>
    </row>
    <row r="145" spans="1:5" s="34" customFormat="1" ht="12.75" x14ac:dyDescent="0.2">
      <c r="A145" s="68" t="s">
        <v>204</v>
      </c>
      <c r="B145" s="914" t="s">
        <v>205</v>
      </c>
      <c r="C145" s="914"/>
      <c r="D145" s="915" t="s">
        <v>190</v>
      </c>
      <c r="E145" s="915"/>
    </row>
    <row r="146" spans="1:5" s="34" customFormat="1" ht="12.75" x14ac:dyDescent="0.2">
      <c r="A146" s="132" t="s">
        <v>343</v>
      </c>
      <c r="B146" s="916" t="e">
        <f>VLOOKUP(A146,$A$11:$E$36,3,0)</f>
        <v>#N/A</v>
      </c>
      <c r="C146" s="916"/>
      <c r="D146" s="917">
        <v>150000</v>
      </c>
      <c r="E146" s="917"/>
    </row>
    <row r="147" spans="1:5" s="34" customFormat="1" ht="12.75" x14ac:dyDescent="0.2">
      <c r="A147" s="58" t="s">
        <v>344</v>
      </c>
      <c r="B147" s="918" t="e">
        <f>VLOOKUP(A147,$A$11:$E$36,3,0)</f>
        <v>#N/A</v>
      </c>
      <c r="C147" s="919"/>
      <c r="D147" s="920">
        <v>100000</v>
      </c>
      <c r="E147" s="920"/>
    </row>
    <row r="148" spans="1:5" s="34" customFormat="1" ht="12.75" x14ac:dyDescent="0.2">
      <c r="A148" s="133" t="s">
        <v>345</v>
      </c>
      <c r="B148" s="921" t="e">
        <f>VLOOKUP(A148,$A$11:$E$36,3,0)</f>
        <v>#N/A</v>
      </c>
      <c r="C148" s="922"/>
      <c r="D148" s="923">
        <v>175000</v>
      </c>
      <c r="E148" s="923"/>
    </row>
    <row r="149" spans="1:5" s="34" customFormat="1" ht="12.75" x14ac:dyDescent="0.2">
      <c r="A149" s="136"/>
      <c r="D149" s="73"/>
      <c r="E149" s="137"/>
    </row>
    <row r="150" spans="1:5" s="34" customFormat="1" ht="12.75" x14ac:dyDescent="0.2">
      <c r="A150" s="60" t="s">
        <v>35</v>
      </c>
      <c r="B150" s="61" t="s">
        <v>48</v>
      </c>
      <c r="C150" s="62" t="s">
        <v>36</v>
      </c>
      <c r="D150" s="62" t="s">
        <v>200</v>
      </c>
      <c r="E150" s="62" t="s">
        <v>201</v>
      </c>
    </row>
    <row r="151" spans="1:5" s="34" customFormat="1" ht="31.5" x14ac:dyDescent="0.2">
      <c r="A151" s="63" t="s">
        <v>360</v>
      </c>
      <c r="B151" s="64" t="s">
        <v>419</v>
      </c>
      <c r="C151" s="65" t="s">
        <v>186</v>
      </c>
      <c r="D151" s="66">
        <v>44462</v>
      </c>
      <c r="E151" s="67">
        <f>IF(SUM(D153:E155)&lt;&gt;0,MEDIAN(D153:E155),"")</f>
        <v>3800</v>
      </c>
    </row>
    <row r="152" spans="1:5" s="34" customFormat="1" ht="12.75" x14ac:dyDescent="0.2">
      <c r="A152" s="68" t="s">
        <v>204</v>
      </c>
      <c r="B152" s="914" t="s">
        <v>205</v>
      </c>
      <c r="C152" s="914"/>
      <c r="D152" s="915" t="s">
        <v>190</v>
      </c>
      <c r="E152" s="915"/>
    </row>
    <row r="153" spans="1:5" s="34" customFormat="1" ht="12.75" x14ac:dyDescent="0.2">
      <c r="A153" s="132" t="s">
        <v>320</v>
      </c>
      <c r="B153" s="916" t="str">
        <f>VLOOKUP(A153,$A$11:$E$36,3,0)</f>
        <v>KOMPARY</v>
      </c>
      <c r="C153" s="916"/>
      <c r="D153" s="917">
        <v>3800</v>
      </c>
      <c r="E153" s="917"/>
    </row>
    <row r="154" spans="1:5" s="34" customFormat="1" ht="12.75" x14ac:dyDescent="0.2">
      <c r="A154" s="58" t="s">
        <v>321</v>
      </c>
      <c r="B154" s="918" t="str">
        <f>VLOOKUP(A154,$A$11:$E$36,3,0)</f>
        <v xml:space="preserve">NEXXO </v>
      </c>
      <c r="C154" s="919"/>
      <c r="D154" s="920">
        <v>6600</v>
      </c>
      <c r="E154" s="920"/>
    </row>
    <row r="155" spans="1:5" s="34" customFormat="1" ht="12.75" x14ac:dyDescent="0.2">
      <c r="A155" s="133" t="s">
        <v>324</v>
      </c>
      <c r="B155" s="921" t="str">
        <f>VLOOKUP(A155,$A$11:$E$36,3,0)</f>
        <v>LUMISETE</v>
      </c>
      <c r="C155" s="922"/>
      <c r="D155" s="923">
        <v>2890</v>
      </c>
      <c r="E155" s="923"/>
    </row>
    <row r="156" spans="1:5" s="34" customFormat="1" ht="12.75" x14ac:dyDescent="0.2">
      <c r="A156" s="136"/>
      <c r="D156" s="73"/>
      <c r="E156" s="137"/>
    </row>
    <row r="157" spans="1:5" s="34" customFormat="1" ht="12.75" x14ac:dyDescent="0.2">
      <c r="A157" s="60" t="s">
        <v>35</v>
      </c>
      <c r="B157" s="61" t="s">
        <v>48</v>
      </c>
      <c r="C157" s="62" t="s">
        <v>36</v>
      </c>
      <c r="D157" s="62" t="s">
        <v>200</v>
      </c>
      <c r="E157" s="62" t="s">
        <v>201</v>
      </c>
    </row>
    <row r="158" spans="1:5" s="34" customFormat="1" ht="21" x14ac:dyDescent="0.2">
      <c r="A158" s="134" t="s">
        <v>361</v>
      </c>
      <c r="B158" s="64" t="s">
        <v>402</v>
      </c>
      <c r="C158" s="65" t="s">
        <v>186</v>
      </c>
      <c r="D158" s="66">
        <v>44454</v>
      </c>
      <c r="E158" s="67">
        <f>IF(SUM(D160:E162)&lt;&gt;0,MEDIAN(D160:E162),"")</f>
        <v>118000</v>
      </c>
    </row>
    <row r="159" spans="1:5" s="34" customFormat="1" ht="12.75" x14ac:dyDescent="0.2">
      <c r="A159" s="68" t="s">
        <v>204</v>
      </c>
      <c r="B159" s="914" t="s">
        <v>205</v>
      </c>
      <c r="C159" s="914"/>
      <c r="D159" s="915" t="s">
        <v>190</v>
      </c>
      <c r="E159" s="915"/>
    </row>
    <row r="160" spans="1:5" s="34" customFormat="1" ht="12.75" x14ac:dyDescent="0.2">
      <c r="A160" s="132" t="s">
        <v>326</v>
      </c>
      <c r="B160" s="916" t="str">
        <f>VLOOKUP(A160,$A$11:$E$36,3,0)</f>
        <v>JE BLINDAGEM</v>
      </c>
      <c r="C160" s="916"/>
      <c r="D160" s="917">
        <v>110900</v>
      </c>
      <c r="E160" s="917"/>
    </row>
    <row r="161" spans="1:6" s="34" customFormat="1" ht="12.75" x14ac:dyDescent="0.2">
      <c r="A161" s="58" t="s">
        <v>327</v>
      </c>
      <c r="B161" s="918" t="str">
        <f>VLOOKUP(A161,$A$11:$E$36,3,0)</f>
        <v>BLINDAMAIS</v>
      </c>
      <c r="C161" s="919"/>
      <c r="D161" s="920">
        <v>121800</v>
      </c>
      <c r="E161" s="920"/>
    </row>
    <row r="162" spans="1:6" s="34" customFormat="1" ht="12.75" x14ac:dyDescent="0.2">
      <c r="A162" s="133" t="s">
        <v>328</v>
      </c>
      <c r="B162" s="921" t="str">
        <f>VLOOKUP(A162,$A$11:$E$36,3,0)</f>
        <v>BG</v>
      </c>
      <c r="C162" s="922"/>
      <c r="D162" s="923">
        <v>118000</v>
      </c>
      <c r="E162" s="923"/>
    </row>
    <row r="163" spans="1:6" s="34" customFormat="1" ht="12.75" x14ac:dyDescent="0.2">
      <c r="A163" s="136"/>
      <c r="D163" s="73"/>
      <c r="E163" s="137"/>
    </row>
    <row r="164" spans="1:6" s="34" customFormat="1" ht="12.75" x14ac:dyDescent="0.2"/>
    <row r="165" spans="1:6" s="34" customFormat="1" ht="12.75" x14ac:dyDescent="0.2"/>
    <row r="166" spans="1:6" s="34" customFormat="1" ht="12.75" x14ac:dyDescent="0.2"/>
    <row r="167" spans="1:6" s="34" customFormat="1" ht="12.75" x14ac:dyDescent="0.2"/>
    <row r="168" spans="1:6" s="34" customFormat="1" x14ac:dyDescent="0.25">
      <c r="F168"/>
    </row>
    <row r="169" spans="1:6" s="34" customFormat="1" x14ac:dyDescent="0.25">
      <c r="F169"/>
    </row>
  </sheetData>
  <dataConsolidate/>
  <mergeCells count="148">
    <mergeCell ref="A4:E4"/>
    <mergeCell ref="D5:E5"/>
    <mergeCell ref="D7:E8"/>
    <mergeCell ref="A37:E37"/>
    <mergeCell ref="B40:C40"/>
    <mergeCell ref="D40:E40"/>
    <mergeCell ref="B54:C54"/>
    <mergeCell ref="D54:E54"/>
    <mergeCell ref="B55:C55"/>
    <mergeCell ref="D55:E55"/>
    <mergeCell ref="B56:C56"/>
    <mergeCell ref="D56:E56"/>
    <mergeCell ref="B41:C41"/>
    <mergeCell ref="D41:E41"/>
    <mergeCell ref="B42:C42"/>
    <mergeCell ref="D42:E42"/>
    <mergeCell ref="B43:C43"/>
    <mergeCell ref="D43:E43"/>
    <mergeCell ref="B69:C69"/>
    <mergeCell ref="D69:E69"/>
    <mergeCell ref="B63:C63"/>
    <mergeCell ref="D63:E63"/>
    <mergeCell ref="B47:C47"/>
    <mergeCell ref="D47:E47"/>
    <mergeCell ref="B48:C48"/>
    <mergeCell ref="D48:E48"/>
    <mergeCell ref="B49:C49"/>
    <mergeCell ref="D49:E49"/>
    <mergeCell ref="B57:C57"/>
    <mergeCell ref="D57:E57"/>
    <mergeCell ref="B61:C61"/>
    <mergeCell ref="D61:E61"/>
    <mergeCell ref="B62:C62"/>
    <mergeCell ref="D62:E62"/>
    <mergeCell ref="B70:C70"/>
    <mergeCell ref="D70:E70"/>
    <mergeCell ref="B71:C71"/>
    <mergeCell ref="D71:E71"/>
    <mergeCell ref="B64:C64"/>
    <mergeCell ref="D64:E64"/>
    <mergeCell ref="B68:C68"/>
    <mergeCell ref="D68:E68"/>
    <mergeCell ref="B78:C78"/>
    <mergeCell ref="D78:E78"/>
    <mergeCell ref="B82:C82"/>
    <mergeCell ref="D82:E82"/>
    <mergeCell ref="B83:C83"/>
    <mergeCell ref="D83:E83"/>
    <mergeCell ref="B75:C75"/>
    <mergeCell ref="D75:E75"/>
    <mergeCell ref="B76:C76"/>
    <mergeCell ref="D76:E76"/>
    <mergeCell ref="B77:C77"/>
    <mergeCell ref="D77:E77"/>
    <mergeCell ref="B90:C90"/>
    <mergeCell ref="D90:E90"/>
    <mergeCell ref="B91:C91"/>
    <mergeCell ref="D91:E91"/>
    <mergeCell ref="B92:C92"/>
    <mergeCell ref="D92:E92"/>
    <mergeCell ref="B84:C84"/>
    <mergeCell ref="D84:E84"/>
    <mergeCell ref="B85:C85"/>
    <mergeCell ref="D85:E85"/>
    <mergeCell ref="B89:C89"/>
    <mergeCell ref="D89:E89"/>
    <mergeCell ref="B99:C99"/>
    <mergeCell ref="D99:E99"/>
    <mergeCell ref="B103:C103"/>
    <mergeCell ref="D103:E103"/>
    <mergeCell ref="B104:C104"/>
    <mergeCell ref="D104:E104"/>
    <mergeCell ref="B96:C96"/>
    <mergeCell ref="D96:E96"/>
    <mergeCell ref="B97:C97"/>
    <mergeCell ref="D97:E97"/>
    <mergeCell ref="B98:C98"/>
    <mergeCell ref="D98:E98"/>
    <mergeCell ref="B134:C134"/>
    <mergeCell ref="D134:E134"/>
    <mergeCell ref="B106:C106"/>
    <mergeCell ref="D106:E106"/>
    <mergeCell ref="B110:C110"/>
    <mergeCell ref="D110:E110"/>
    <mergeCell ref="B124:C124"/>
    <mergeCell ref="D124:E124"/>
    <mergeCell ref="B117:C117"/>
    <mergeCell ref="D117:E117"/>
    <mergeCell ref="B118:C118"/>
    <mergeCell ref="D118:E118"/>
    <mergeCell ref="B119:C119"/>
    <mergeCell ref="D119:E119"/>
    <mergeCell ref="B126:C126"/>
    <mergeCell ref="D126:E126"/>
    <mergeCell ref="B111:C111"/>
    <mergeCell ref="D111:E111"/>
    <mergeCell ref="B112:C112"/>
    <mergeCell ref="D112:E112"/>
    <mergeCell ref="B113:C113"/>
    <mergeCell ref="D113:E113"/>
    <mergeCell ref="B162:C162"/>
    <mergeCell ref="D162:E162"/>
    <mergeCell ref="B131:C131"/>
    <mergeCell ref="D131:E131"/>
    <mergeCell ref="B132:C132"/>
    <mergeCell ref="D132:E132"/>
    <mergeCell ref="B50:C50"/>
    <mergeCell ref="D50:E50"/>
    <mergeCell ref="B125:C125"/>
    <mergeCell ref="D125:E125"/>
    <mergeCell ref="B145:C145"/>
    <mergeCell ref="D145:E145"/>
    <mergeCell ref="B155:C155"/>
    <mergeCell ref="D155:E155"/>
    <mergeCell ref="B159:C159"/>
    <mergeCell ref="D159:E159"/>
    <mergeCell ref="B160:C160"/>
    <mergeCell ref="D160:E160"/>
    <mergeCell ref="B152:C152"/>
    <mergeCell ref="D152:E152"/>
    <mergeCell ref="B153:C153"/>
    <mergeCell ref="D153:E153"/>
    <mergeCell ref="B154:C154"/>
    <mergeCell ref="D154:E154"/>
    <mergeCell ref="B105:C105"/>
    <mergeCell ref="D105:E105"/>
    <mergeCell ref="B120:C120"/>
    <mergeCell ref="D120:E120"/>
    <mergeCell ref="B161:C161"/>
    <mergeCell ref="D161:E161"/>
    <mergeCell ref="B146:C146"/>
    <mergeCell ref="D146:E146"/>
    <mergeCell ref="B147:C147"/>
    <mergeCell ref="D147:E147"/>
    <mergeCell ref="B148:C148"/>
    <mergeCell ref="D148:E148"/>
    <mergeCell ref="B139:C139"/>
    <mergeCell ref="D139:E139"/>
    <mergeCell ref="B140:C140"/>
    <mergeCell ref="D140:E140"/>
    <mergeCell ref="B141:C141"/>
    <mergeCell ref="D141:E141"/>
    <mergeCell ref="B127:C127"/>
    <mergeCell ref="D127:E127"/>
    <mergeCell ref="B138:C138"/>
    <mergeCell ref="D138:E138"/>
    <mergeCell ref="B133:C133"/>
    <mergeCell ref="D133:E133"/>
  </mergeCells>
  <phoneticPr fontId="2" type="noConversion"/>
  <dataValidations count="2">
    <dataValidation type="list" allowBlank="1" showInputMessage="1" showErrorMessage="1" sqref="A72 A58 A65 A44" xr:uid="{00000000-0002-0000-0B00-000000000000}">
      <formula1>#REF!</formula1>
    </dataValidation>
    <dataValidation type="list" allowBlank="1" showInputMessage="1" showErrorMessage="1" sqref="A41:A43 A62:A64 A146:A148 A160:A162 A153:A155 A139:A141 A125:A127 A118:A120 A111:A113 A104:A106 A97:A99 A76:A78 A69:A71 A55:A57 A83:A85 A90:A92 A48:A51 A132:A134" xr:uid="{00000000-0002-0000-0B00-000001000000}">
      <formula1>$A$11:$A$36</formula1>
    </dataValidation>
  </dataValidations>
  <printOptions horizontalCentered="1"/>
  <pageMargins left="0.23622047244094491" right="0.23622047244094491" top="0.39370078740157483" bottom="0.39370078740157483" header="0.31496062992125984" footer="0.31496062992125984"/>
  <pageSetup paperSize="9" scale="83" fitToHeight="0" orientation="portrait" r:id="rId1"/>
  <headerFooter>
    <oddFooter>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AB69"/>
  <sheetViews>
    <sheetView workbookViewId="0"/>
  </sheetViews>
  <sheetFormatPr defaultColWidth="9.140625" defaultRowHeight="15" x14ac:dyDescent="0.25"/>
  <cols>
    <col min="1" max="1" width="9.85546875" bestFit="1" customWidth="1"/>
    <col min="2" max="2" width="18.7109375" customWidth="1"/>
    <col min="3" max="3" width="32.5703125" customWidth="1"/>
    <col min="4" max="4" width="9.42578125" bestFit="1" customWidth="1"/>
    <col min="5" max="5" width="17.7109375" bestFit="1" customWidth="1"/>
    <col min="6" max="6" width="15" bestFit="1" customWidth="1"/>
    <col min="7" max="7" width="8.140625" bestFit="1" customWidth="1"/>
    <col min="8" max="8" width="16" bestFit="1" customWidth="1"/>
    <col min="9" max="9" width="15" bestFit="1" customWidth="1"/>
    <col min="10" max="10" width="8.140625" bestFit="1" customWidth="1"/>
    <col min="11" max="11" width="16" bestFit="1" customWidth="1"/>
    <col min="12" max="12" width="15" bestFit="1" customWidth="1"/>
    <col min="13" max="13" width="8.42578125" bestFit="1" customWidth="1"/>
    <col min="14" max="14" width="16" bestFit="1" customWidth="1"/>
    <col min="15" max="15" width="15" bestFit="1" customWidth="1"/>
    <col min="16" max="16" width="8.42578125" bestFit="1" customWidth="1"/>
    <col min="17" max="17" width="16" bestFit="1" customWidth="1"/>
    <col min="18" max="18" width="15" bestFit="1" customWidth="1"/>
    <col min="19" max="19" width="8.42578125" bestFit="1" customWidth="1"/>
    <col min="20" max="20" width="16" bestFit="1" customWidth="1"/>
    <col min="21" max="21" width="15.5703125" customWidth="1"/>
    <col min="22" max="22" width="8.42578125" bestFit="1" customWidth="1"/>
    <col min="23" max="23" width="16" bestFit="1" customWidth="1"/>
    <col min="24" max="24" width="10.7109375" customWidth="1"/>
    <col min="25" max="25" width="13.85546875" customWidth="1"/>
    <col min="26" max="26" width="6" bestFit="1" customWidth="1"/>
    <col min="27" max="27" width="13.85546875" customWidth="1"/>
    <col min="28" max="28" width="6" bestFit="1" customWidth="1"/>
  </cols>
  <sheetData>
    <row r="1" spans="1:28" ht="14.45" customHeight="1" x14ac:dyDescent="0.25">
      <c r="A1" s="18"/>
      <c r="B1" s="19"/>
      <c r="C1" s="641" t="str">
        <f>ORÇAMENTO_DES!D2</f>
        <v>GOVERNO DO ESTADO DE MATO GROSSO DO SUL</v>
      </c>
      <c r="D1" s="641"/>
      <c r="E1" s="641"/>
      <c r="F1" s="641"/>
      <c r="G1" s="641"/>
      <c r="H1" s="641"/>
      <c r="I1" s="641"/>
      <c r="J1" s="641"/>
      <c r="K1" s="641"/>
      <c r="L1" s="641"/>
      <c r="M1" s="641"/>
      <c r="N1" s="641"/>
      <c r="O1" s="641"/>
      <c r="P1" s="641"/>
      <c r="Q1" s="641"/>
      <c r="R1" s="641"/>
      <c r="S1" s="641"/>
      <c r="T1" s="641"/>
      <c r="U1" s="641"/>
      <c r="V1" s="641"/>
      <c r="W1" s="641"/>
      <c r="X1" s="641"/>
    </row>
    <row r="2" spans="1:28" ht="14.45" customHeight="1" x14ac:dyDescent="0.25">
      <c r="A2" s="5"/>
      <c r="B2" s="20"/>
      <c r="C2" s="642" t="str">
        <f>ORÇAMENTO_DES!D3</f>
        <v>PREFEITURA MUNICIPAL DE RIBAS DO RIO PARDO</v>
      </c>
      <c r="D2" s="642"/>
      <c r="E2" s="642"/>
      <c r="F2" s="642"/>
      <c r="G2" s="642"/>
      <c r="H2" s="642"/>
      <c r="I2" s="642"/>
      <c r="J2" s="642"/>
      <c r="K2" s="642"/>
      <c r="L2" s="642"/>
      <c r="M2" s="642"/>
      <c r="N2" s="642"/>
      <c r="O2" s="642"/>
      <c r="P2" s="642"/>
      <c r="Q2" s="642"/>
      <c r="R2" s="642"/>
      <c r="S2" s="642"/>
      <c r="T2" s="642"/>
      <c r="U2" s="642"/>
      <c r="V2" s="642"/>
      <c r="W2" s="642"/>
      <c r="X2" s="642"/>
    </row>
    <row r="3" spans="1:28" ht="14.45" customHeight="1" x14ac:dyDescent="0.25">
      <c r="A3" s="6"/>
      <c r="B3" s="21"/>
      <c r="C3" s="641" t="str">
        <f>ORÇAMENTO_DES!D4</f>
        <v>SECRETARIA DE EDUCAÇÃO</v>
      </c>
      <c r="D3" s="641"/>
      <c r="E3" s="641"/>
      <c r="F3" s="641"/>
      <c r="G3" s="641"/>
      <c r="H3" s="641"/>
      <c r="I3" s="641"/>
      <c r="J3" s="641"/>
      <c r="K3" s="641"/>
      <c r="L3" s="641"/>
      <c r="M3" s="641"/>
      <c r="N3" s="641"/>
      <c r="O3" s="641"/>
      <c r="P3" s="641"/>
      <c r="Q3" s="641"/>
      <c r="R3" s="641"/>
      <c r="S3" s="641"/>
      <c r="T3" s="641"/>
      <c r="U3" s="641"/>
      <c r="V3" s="641"/>
      <c r="W3" s="641"/>
      <c r="X3" s="641"/>
    </row>
    <row r="4" spans="1:28" ht="20.45" customHeight="1" x14ac:dyDescent="0.25">
      <c r="A4" s="599" t="s">
        <v>628</v>
      </c>
      <c r="B4" s="600"/>
      <c r="C4" s="600"/>
      <c r="D4" s="600"/>
      <c r="E4" s="600"/>
      <c r="F4" s="600"/>
      <c r="G4" s="600"/>
      <c r="H4" s="600"/>
      <c r="I4" s="600"/>
      <c r="J4" s="600"/>
      <c r="K4" s="600"/>
      <c r="L4" s="600"/>
      <c r="M4" s="600"/>
      <c r="N4" s="600"/>
      <c r="O4" s="600"/>
      <c r="P4" s="600"/>
      <c r="Q4" s="600"/>
      <c r="R4" s="600"/>
      <c r="S4" s="600"/>
      <c r="T4" s="600"/>
      <c r="U4" s="600"/>
      <c r="V4" s="600"/>
      <c r="W4" s="600"/>
      <c r="X4" s="601"/>
    </row>
    <row r="5" spans="1:28" ht="14.45" customHeight="1" x14ac:dyDescent="0.25">
      <c r="A5" s="29" t="str">
        <f>ORÇAMENTO_DES!B6</f>
        <v>OBJETO:</v>
      </c>
      <c r="B5" s="987" t="str">
        <f>ORÇAMENTO_DES!C6</f>
        <v>REFORMA DA ESCOLA MUNICIPAL USINA DO MIMOSO (POLO)</v>
      </c>
      <c r="C5" s="987"/>
      <c r="D5" s="987"/>
      <c r="E5" s="987"/>
      <c r="F5" s="987"/>
      <c r="G5" s="987"/>
      <c r="H5" s="987"/>
      <c r="I5" s="987"/>
      <c r="J5" s="987"/>
      <c r="K5" s="987"/>
      <c r="L5" s="987"/>
      <c r="M5" s="987"/>
      <c r="N5" s="987"/>
      <c r="O5" s="987"/>
      <c r="P5" s="987"/>
      <c r="Q5" s="987"/>
      <c r="R5" s="987"/>
      <c r="S5" s="987"/>
      <c r="T5" s="987"/>
      <c r="U5" s="139" t="s">
        <v>44</v>
      </c>
      <c r="V5" s="25"/>
      <c r="W5" s="25"/>
      <c r="X5" s="26"/>
    </row>
    <row r="6" spans="1:28" ht="14.45" customHeight="1" x14ac:dyDescent="0.25">
      <c r="A6" s="29" t="str">
        <f>ORÇAMENTO_DES!B7</f>
        <v>MUNÍCIPIO:</v>
      </c>
      <c r="B6" s="987" t="str">
        <f>ORÇAMENTO_DES!C7</f>
        <v>RIBAS DO RIO PARDO - MS</v>
      </c>
      <c r="C6" s="987"/>
      <c r="D6" s="987"/>
      <c r="E6" s="987"/>
      <c r="F6" s="987"/>
      <c r="G6" s="987"/>
      <c r="H6" s="987"/>
      <c r="I6" s="987"/>
      <c r="J6" s="987"/>
      <c r="K6" s="987"/>
      <c r="L6" s="987"/>
      <c r="M6" s="987"/>
      <c r="N6" s="987"/>
      <c r="O6" s="987"/>
      <c r="P6" s="987"/>
      <c r="Q6" s="987"/>
      <c r="R6" s="987"/>
      <c r="S6" s="987"/>
      <c r="T6" s="987"/>
      <c r="U6" s="30"/>
      <c r="V6" s="31"/>
      <c r="W6" s="31"/>
      <c r="X6" s="27"/>
    </row>
    <row r="7" spans="1:28" ht="14.45" customHeight="1" x14ac:dyDescent="0.25">
      <c r="A7" s="29" t="str">
        <f>ORÇAMENTO_DES!B8</f>
        <v>LOCAL:</v>
      </c>
      <c r="B7" s="987" t="str">
        <f>ORÇAMENTO_DES!C8</f>
        <v>R. JOSÉ DOS SANTOS - S/N, B. VILA NOVA, RIBAS DO RIO PARDO/MS</v>
      </c>
      <c r="C7" s="987"/>
      <c r="D7" s="987"/>
      <c r="E7" s="987"/>
      <c r="F7" s="987"/>
      <c r="G7" s="987"/>
      <c r="H7" s="987"/>
      <c r="I7" s="987"/>
      <c r="J7" s="987"/>
      <c r="K7" s="987"/>
      <c r="L7" s="987"/>
      <c r="M7" s="987"/>
      <c r="N7" s="987"/>
      <c r="O7" s="987"/>
      <c r="P7" s="987"/>
      <c r="Q7" s="987"/>
      <c r="R7" s="987"/>
      <c r="S7" s="987"/>
      <c r="T7" s="987"/>
      <c r="U7" s="654" t="str">
        <f>ORÇAMENTO_DES!L7</f>
        <v>____________________________________  
COSME PEREIRA LISBOA CAMPOS
CREA - 62.720D / MS</v>
      </c>
      <c r="V7" s="655"/>
      <c r="W7" s="655"/>
      <c r="X7" s="656"/>
    </row>
    <row r="8" spans="1:28" ht="14.45" customHeight="1" x14ac:dyDescent="0.25">
      <c r="A8" s="29" t="str">
        <f>'CRONOGRAMA DES'!A8</f>
        <v>SIST./REF.:</v>
      </c>
      <c r="B8" s="987" t="str">
        <f>ORÇAMENTO_DES!C11</f>
        <v>AGESUL(JUNHO/2023) SINAPI (JUNHO/2023) SBC (JUNHO/2023)</v>
      </c>
      <c r="C8" s="987"/>
      <c r="D8" s="987"/>
      <c r="E8" s="987"/>
      <c r="F8" s="987"/>
      <c r="G8" s="987"/>
      <c r="H8" s="987"/>
      <c r="I8" s="987"/>
      <c r="J8" s="987"/>
      <c r="K8" s="987"/>
      <c r="L8" s="987"/>
      <c r="M8" s="987"/>
      <c r="N8" s="987"/>
      <c r="O8" s="987"/>
      <c r="P8" s="987"/>
      <c r="Q8" s="987"/>
      <c r="R8" s="987"/>
      <c r="S8" s="987"/>
      <c r="T8" s="987"/>
      <c r="U8" s="657"/>
      <c r="V8" s="658"/>
      <c r="W8" s="658"/>
      <c r="X8" s="659"/>
    </row>
    <row r="9" spans="1:28" ht="15" customHeight="1" x14ac:dyDescent="0.25">
      <c r="A9" s="975" t="s">
        <v>5</v>
      </c>
      <c r="B9" s="977" t="s">
        <v>6</v>
      </c>
      <c r="C9" s="978"/>
      <c r="D9" s="966" t="s">
        <v>0</v>
      </c>
      <c r="E9" s="968" t="s">
        <v>20</v>
      </c>
      <c r="F9" s="970" t="s">
        <v>7</v>
      </c>
      <c r="G9" s="971"/>
      <c r="H9" s="972"/>
      <c r="I9" s="970" t="s">
        <v>45</v>
      </c>
      <c r="J9" s="971"/>
      <c r="K9" s="972"/>
      <c r="L9" s="970" t="s">
        <v>46</v>
      </c>
      <c r="M9" s="971"/>
      <c r="N9" s="972"/>
      <c r="O9" s="970" t="s">
        <v>62</v>
      </c>
      <c r="P9" s="971"/>
      <c r="Q9" s="972"/>
      <c r="R9" s="970" t="s">
        <v>302</v>
      </c>
      <c r="S9" s="971"/>
      <c r="T9" s="972"/>
      <c r="U9" s="970" t="s">
        <v>303</v>
      </c>
      <c r="V9" s="971"/>
      <c r="W9" s="972"/>
      <c r="X9" s="81" t="s">
        <v>222</v>
      </c>
    </row>
    <row r="10" spans="1:28" x14ac:dyDescent="0.25">
      <c r="A10" s="976" t="s">
        <v>5</v>
      </c>
      <c r="B10" s="979"/>
      <c r="C10" s="980"/>
      <c r="D10" s="967"/>
      <c r="E10" s="969"/>
      <c r="F10" s="118" t="s">
        <v>21</v>
      </c>
      <c r="G10" s="118" t="s">
        <v>0</v>
      </c>
      <c r="H10" s="119" t="s">
        <v>31</v>
      </c>
      <c r="I10" s="118" t="s">
        <v>21</v>
      </c>
      <c r="J10" s="118" t="s">
        <v>0</v>
      </c>
      <c r="K10" s="119" t="s">
        <v>31</v>
      </c>
      <c r="L10" s="118" t="s">
        <v>21</v>
      </c>
      <c r="M10" s="118" t="s">
        <v>0</v>
      </c>
      <c r="N10" s="119" t="s">
        <v>31</v>
      </c>
      <c r="O10" s="118" t="s">
        <v>21</v>
      </c>
      <c r="P10" s="118" t="s">
        <v>0</v>
      </c>
      <c r="Q10" s="119" t="s">
        <v>31</v>
      </c>
      <c r="R10" s="118" t="s">
        <v>21</v>
      </c>
      <c r="S10" s="118" t="s">
        <v>0</v>
      </c>
      <c r="T10" s="119" t="s">
        <v>31</v>
      </c>
      <c r="U10" s="118" t="s">
        <v>21</v>
      </c>
      <c r="V10" s="118" t="s">
        <v>0</v>
      </c>
      <c r="W10" s="119" t="s">
        <v>31</v>
      </c>
      <c r="X10" s="120"/>
    </row>
    <row r="11" spans="1:28" x14ac:dyDescent="0.25">
      <c r="A11" s="80" t="s">
        <v>12</v>
      </c>
      <c r="B11" s="83" t="str">
        <f>VLOOKUP(A11,Tabela3[[ITEM]:[DESCRIÇÃO]],6,FALSE)</f>
        <v>SERVIÇOS PRELIMINARES</v>
      </c>
      <c r="C11" s="84"/>
      <c r="D11" s="85" t="e">
        <f t="shared" ref="D11:D35" si="0">E11/E$36</f>
        <v>#REF!</v>
      </c>
      <c r="E11" s="86">
        <f>VLOOKUP(A11,ORÇAMENTO_DES!$B:$O,14,0)</f>
        <v>0</v>
      </c>
      <c r="F11" s="87">
        <f t="shared" ref="F11:F35" si="1">G11*E11</f>
        <v>0</v>
      </c>
      <c r="G11" s="88">
        <f>'CRONOGRAMA DES'!G11</f>
        <v>1</v>
      </c>
      <c r="H11" s="89">
        <f t="shared" ref="H11:H35" si="2">G11</f>
        <v>1</v>
      </c>
      <c r="I11" s="87">
        <f>J11*E11</f>
        <v>0</v>
      </c>
      <c r="J11" s="88">
        <f>'CRONOGRAMA DES'!J11</f>
        <v>0</v>
      </c>
      <c r="K11" s="89">
        <f t="shared" ref="K11:K35" si="3">J11+H11</f>
        <v>1</v>
      </c>
      <c r="L11" s="87">
        <f>M11*E11</f>
        <v>0</v>
      </c>
      <c r="M11" s="88">
        <f>'CRONOGRAMA DES'!M11</f>
        <v>0</v>
      </c>
      <c r="N11" s="89">
        <f t="shared" ref="N11:N35" si="4">M11+K11</f>
        <v>1</v>
      </c>
      <c r="O11" s="87">
        <f>P11*E11</f>
        <v>0</v>
      </c>
      <c r="P11" s="88">
        <f>'CRONOGRAMA DES'!S11</f>
        <v>0</v>
      </c>
      <c r="Q11" s="89">
        <f t="shared" ref="Q11:Q35" si="5">P11+N11</f>
        <v>1</v>
      </c>
      <c r="R11" s="87">
        <f>S11*E11</f>
        <v>0</v>
      </c>
      <c r="S11" s="88">
        <f>'CRONOGRAMA DES'!V11</f>
        <v>0</v>
      </c>
      <c r="T11" s="89">
        <f t="shared" ref="T11:T35" si="6">S11+Q11</f>
        <v>1</v>
      </c>
      <c r="U11" s="87">
        <f>V11*E11</f>
        <v>0</v>
      </c>
      <c r="V11" s="88">
        <f>'CRONOGRAMA DES'!Y11</f>
        <v>0</v>
      </c>
      <c r="W11" s="89">
        <f t="shared" ref="W11:W35" si="7">V11+T11</f>
        <v>1</v>
      </c>
      <c r="X11" s="90" t="e">
        <f>G11+J11+M11+P11+S11+V11+G42+J42+M42+P42+S42+V42</f>
        <v>#REF!</v>
      </c>
      <c r="Z11" s="1"/>
      <c r="AB11" s="1"/>
    </row>
    <row r="12" spans="1:28" x14ac:dyDescent="0.25">
      <c r="A12" s="80" t="s">
        <v>11</v>
      </c>
      <c r="B12" s="83" t="str">
        <f>VLOOKUP(A12,Tabela3[[ITEM]:[DESCRIÇÃO]],6,FALSE)</f>
        <v>DEMOLIÇÃO E RETIRADA</v>
      </c>
      <c r="C12" s="84"/>
      <c r="D12" s="85" t="e">
        <f t="shared" si="0"/>
        <v>#REF!</v>
      </c>
      <c r="E12" s="86">
        <f>VLOOKUP(A12,ORÇAMENTO_DES!$B:$O,14,0)</f>
        <v>0</v>
      </c>
      <c r="F12" s="87">
        <f t="shared" si="1"/>
        <v>0</v>
      </c>
      <c r="G12" s="88">
        <f>'CRONOGRAMA DES'!G12</f>
        <v>1</v>
      </c>
      <c r="H12" s="89">
        <f t="shared" si="2"/>
        <v>1</v>
      </c>
      <c r="I12" s="87">
        <f t="shared" ref="I12:I35" si="8">J12*E12</f>
        <v>0</v>
      </c>
      <c r="J12" s="88">
        <f>'CRONOGRAMA DES'!J12</f>
        <v>0</v>
      </c>
      <c r="K12" s="89">
        <f t="shared" si="3"/>
        <v>1</v>
      </c>
      <c r="L12" s="87">
        <f t="shared" ref="L12:L35" si="9">M12*E12</f>
        <v>0</v>
      </c>
      <c r="M12" s="88">
        <f>'CRONOGRAMA DES'!M12</f>
        <v>0</v>
      </c>
      <c r="N12" s="89">
        <f t="shared" si="4"/>
        <v>1</v>
      </c>
      <c r="O12" s="87">
        <f t="shared" ref="O12:O35" si="10">P12*E12</f>
        <v>0</v>
      </c>
      <c r="P12" s="88">
        <f>'CRONOGRAMA DES'!S12</f>
        <v>0</v>
      </c>
      <c r="Q12" s="89">
        <f t="shared" si="5"/>
        <v>1</v>
      </c>
      <c r="R12" s="87">
        <f t="shared" ref="R12:R35" si="11">S12*E12</f>
        <v>0</v>
      </c>
      <c r="S12" s="88">
        <f>'CRONOGRAMA DES'!V12</f>
        <v>0</v>
      </c>
      <c r="T12" s="89">
        <f t="shared" si="6"/>
        <v>1</v>
      </c>
      <c r="U12" s="87">
        <f t="shared" ref="U12:U35" si="12">V12*E12</f>
        <v>0</v>
      </c>
      <c r="V12" s="88">
        <f>'CRONOGRAMA DES'!Y12</f>
        <v>0</v>
      </c>
      <c r="W12" s="89">
        <f t="shared" si="7"/>
        <v>1</v>
      </c>
      <c r="X12" s="90">
        <f>G12+J12+M12+P12+S12+V12</f>
        <v>1</v>
      </c>
      <c r="Z12" s="1"/>
      <c r="AB12" s="1"/>
    </row>
    <row r="13" spans="1:28" x14ac:dyDescent="0.25">
      <c r="A13" s="80" t="s">
        <v>15</v>
      </c>
      <c r="B13" s="83" t="str">
        <f>VLOOKUP(A13,Tabela3[[ITEM]:[DESCRIÇÃO]],6,FALSE)</f>
        <v>REPARO</v>
      </c>
      <c r="C13" s="91"/>
      <c r="D13" s="85" t="e">
        <f t="shared" si="0"/>
        <v>#REF!</v>
      </c>
      <c r="E13" s="86">
        <f>VLOOKUP(A13,ORÇAMENTO_DES!$B:$O,14,0)</f>
        <v>0</v>
      </c>
      <c r="F13" s="87">
        <f t="shared" si="1"/>
        <v>0</v>
      </c>
      <c r="G13" s="88">
        <f>'CRONOGRAMA DES'!G13</f>
        <v>1</v>
      </c>
      <c r="H13" s="89">
        <f t="shared" si="2"/>
        <v>1</v>
      </c>
      <c r="I13" s="87">
        <f t="shared" si="8"/>
        <v>0</v>
      </c>
      <c r="J13" s="88">
        <f>'CRONOGRAMA DES'!J13</f>
        <v>0</v>
      </c>
      <c r="K13" s="89">
        <f t="shared" si="3"/>
        <v>1</v>
      </c>
      <c r="L13" s="87">
        <f t="shared" si="9"/>
        <v>0</v>
      </c>
      <c r="M13" s="88">
        <f>'CRONOGRAMA DES'!M13</f>
        <v>0</v>
      </c>
      <c r="N13" s="89">
        <f t="shared" si="4"/>
        <v>1</v>
      </c>
      <c r="O13" s="87">
        <f t="shared" si="10"/>
        <v>0</v>
      </c>
      <c r="P13" s="88">
        <f>'CRONOGRAMA DES'!S13</f>
        <v>0</v>
      </c>
      <c r="Q13" s="89">
        <f t="shared" si="5"/>
        <v>1</v>
      </c>
      <c r="R13" s="87">
        <f t="shared" si="11"/>
        <v>0</v>
      </c>
      <c r="S13" s="88">
        <f>'CRONOGRAMA DES'!V13</f>
        <v>0</v>
      </c>
      <c r="T13" s="89">
        <f t="shared" si="6"/>
        <v>1</v>
      </c>
      <c r="U13" s="87">
        <f t="shared" si="12"/>
        <v>0</v>
      </c>
      <c r="V13" s="88">
        <f>'CRONOGRAMA DES'!Y13</f>
        <v>0</v>
      </c>
      <c r="W13" s="89">
        <f t="shared" si="7"/>
        <v>1</v>
      </c>
      <c r="X13" s="90">
        <f>G13+J13+M13+P13+S13+V13</f>
        <v>1</v>
      </c>
      <c r="Z13" s="1"/>
      <c r="AB13" s="1"/>
    </row>
    <row r="14" spans="1:28" x14ac:dyDescent="0.25">
      <c r="A14" s="80" t="s">
        <v>32</v>
      </c>
      <c r="B14" s="83" t="str">
        <f>VLOOKUP(A14,Tabela3[[ITEM]:[DESCRIÇÃO]],6,FALSE)</f>
        <v>VEDAÇÃO</v>
      </c>
      <c r="C14" s="91"/>
      <c r="D14" s="85" t="e">
        <f t="shared" si="0"/>
        <v>#REF!</v>
      </c>
      <c r="E14" s="86">
        <f>VLOOKUP(A14,ORÇAMENTO_DES!$B:$O,14,0)</f>
        <v>0</v>
      </c>
      <c r="F14" s="87">
        <f t="shared" si="1"/>
        <v>0</v>
      </c>
      <c r="G14" s="88">
        <f>'CRONOGRAMA DES'!G14</f>
        <v>0</v>
      </c>
      <c r="H14" s="89">
        <f t="shared" si="2"/>
        <v>0</v>
      </c>
      <c r="I14" s="87">
        <f t="shared" si="8"/>
        <v>0</v>
      </c>
      <c r="J14" s="88">
        <f>'CRONOGRAMA DES'!J14</f>
        <v>0.8</v>
      </c>
      <c r="K14" s="89">
        <f t="shared" si="3"/>
        <v>0.8</v>
      </c>
      <c r="L14" s="87">
        <f t="shared" si="9"/>
        <v>0</v>
      </c>
      <c r="M14" s="88">
        <f>'CRONOGRAMA DES'!M14</f>
        <v>0.2</v>
      </c>
      <c r="N14" s="89">
        <f t="shared" si="4"/>
        <v>1</v>
      </c>
      <c r="O14" s="87">
        <f t="shared" si="10"/>
        <v>0</v>
      </c>
      <c r="P14" s="88">
        <f>'CRONOGRAMA DES'!S14</f>
        <v>0</v>
      </c>
      <c r="Q14" s="89">
        <f t="shared" si="5"/>
        <v>1</v>
      </c>
      <c r="R14" s="87">
        <f t="shared" si="11"/>
        <v>0</v>
      </c>
      <c r="S14" s="88">
        <f>'CRONOGRAMA DES'!V14</f>
        <v>0</v>
      </c>
      <c r="T14" s="89">
        <f>S14+Q14</f>
        <v>1</v>
      </c>
      <c r="U14" s="87">
        <f t="shared" si="12"/>
        <v>0</v>
      </c>
      <c r="V14" s="88">
        <f>'CRONOGRAMA DES'!Y14</f>
        <v>0</v>
      </c>
      <c r="W14" s="89">
        <f>V14+T14</f>
        <v>1</v>
      </c>
      <c r="X14" s="90">
        <f>G14+J14+M14+P14+S14+V14</f>
        <v>1</v>
      </c>
      <c r="Z14" s="1"/>
      <c r="AB14" s="1"/>
    </row>
    <row r="15" spans="1:28" x14ac:dyDescent="0.25">
      <c r="A15" s="80" t="s">
        <v>53</v>
      </c>
      <c r="B15" s="83" t="str">
        <f>VLOOKUP(A15,Tabela3[[ITEM]:[DESCRIÇÃO]],6,FALSE)</f>
        <v>COBERTURA</v>
      </c>
      <c r="C15" s="91"/>
      <c r="D15" s="85" t="e">
        <f t="shared" si="0"/>
        <v>#REF!</v>
      </c>
      <c r="E15" s="86">
        <f>VLOOKUP(A15,ORÇAMENTO_DES!$B:$O,14,0)</f>
        <v>0</v>
      </c>
      <c r="F15" s="87">
        <f t="shared" si="1"/>
        <v>0</v>
      </c>
      <c r="G15" s="88">
        <f>'CRONOGRAMA DES'!G15</f>
        <v>0</v>
      </c>
      <c r="H15" s="89">
        <f t="shared" si="2"/>
        <v>0</v>
      </c>
      <c r="I15" s="87">
        <f t="shared" si="8"/>
        <v>0</v>
      </c>
      <c r="J15" s="88">
        <f>'CRONOGRAMA DES'!J15</f>
        <v>0.5</v>
      </c>
      <c r="K15" s="89">
        <f t="shared" si="3"/>
        <v>0.5</v>
      </c>
      <c r="L15" s="87">
        <f t="shared" si="9"/>
        <v>0</v>
      </c>
      <c r="M15" s="88">
        <f>'CRONOGRAMA DES'!M15</f>
        <v>0.5</v>
      </c>
      <c r="N15" s="89">
        <f t="shared" si="4"/>
        <v>1</v>
      </c>
      <c r="O15" s="87">
        <f t="shared" si="10"/>
        <v>0</v>
      </c>
      <c r="P15" s="88">
        <f>'CRONOGRAMA DES'!S15</f>
        <v>0</v>
      </c>
      <c r="Q15" s="89">
        <f t="shared" si="5"/>
        <v>1</v>
      </c>
      <c r="R15" s="87">
        <f t="shared" si="11"/>
        <v>0</v>
      </c>
      <c r="S15" s="88">
        <f>'CRONOGRAMA DES'!V15</f>
        <v>0</v>
      </c>
      <c r="T15" s="89">
        <f t="shared" si="6"/>
        <v>1</v>
      </c>
      <c r="U15" s="87">
        <f t="shared" si="12"/>
        <v>0</v>
      </c>
      <c r="V15" s="88">
        <f>'CRONOGRAMA DES'!Y15</f>
        <v>0</v>
      </c>
      <c r="W15" s="89">
        <f t="shared" si="7"/>
        <v>1</v>
      </c>
      <c r="X15" s="90">
        <f t="shared" ref="X15:X35" si="13">G15+J15+M15+P15+S15+V15</f>
        <v>1</v>
      </c>
      <c r="Z15" s="1"/>
      <c r="AB15" s="1"/>
    </row>
    <row r="16" spans="1:28" x14ac:dyDescent="0.25">
      <c r="A16" s="80" t="s">
        <v>118</v>
      </c>
      <c r="B16" s="83" t="str">
        <f>VLOOKUP(A16,Tabela3[[ITEM]:[DESCRIÇÃO]],6,FALSE)</f>
        <v>REVESTIMENTO DE PAREDES E TETOS</v>
      </c>
      <c r="C16" s="91"/>
      <c r="D16" s="85" t="e">
        <f t="shared" si="0"/>
        <v>#REF!</v>
      </c>
      <c r="E16" s="86">
        <f>VLOOKUP(A16,ORÇAMENTO_DES!$B:$O,14,0)</f>
        <v>0</v>
      </c>
      <c r="F16" s="87">
        <f t="shared" si="1"/>
        <v>0</v>
      </c>
      <c r="G16" s="88">
        <f>'CRONOGRAMA DES'!G16</f>
        <v>0</v>
      </c>
      <c r="H16" s="89">
        <f t="shared" si="2"/>
        <v>0</v>
      </c>
      <c r="I16" s="87">
        <f t="shared" si="8"/>
        <v>0</v>
      </c>
      <c r="J16" s="88">
        <f>'CRONOGRAMA DES'!J16</f>
        <v>0.2</v>
      </c>
      <c r="K16" s="89">
        <f t="shared" si="3"/>
        <v>0.2</v>
      </c>
      <c r="L16" s="87">
        <f t="shared" si="9"/>
        <v>0</v>
      </c>
      <c r="M16" s="88">
        <f>'CRONOGRAMA DES'!M16</f>
        <v>0.8</v>
      </c>
      <c r="N16" s="89">
        <f t="shared" si="4"/>
        <v>1</v>
      </c>
      <c r="O16" s="87">
        <f t="shared" si="10"/>
        <v>0</v>
      </c>
      <c r="P16" s="88">
        <f>'CRONOGRAMA DES'!S16</f>
        <v>0</v>
      </c>
      <c r="Q16" s="89">
        <f t="shared" si="5"/>
        <v>1</v>
      </c>
      <c r="R16" s="87">
        <f t="shared" si="11"/>
        <v>0</v>
      </c>
      <c r="S16" s="88">
        <f>'CRONOGRAMA DES'!V16</f>
        <v>0</v>
      </c>
      <c r="T16" s="89">
        <f t="shared" si="6"/>
        <v>1</v>
      </c>
      <c r="U16" s="87">
        <f t="shared" si="12"/>
        <v>0</v>
      </c>
      <c r="V16" s="88">
        <f>'CRONOGRAMA DES'!Y16</f>
        <v>0</v>
      </c>
      <c r="W16" s="89">
        <f t="shared" si="7"/>
        <v>1</v>
      </c>
      <c r="X16" s="90">
        <f t="shared" si="13"/>
        <v>1</v>
      </c>
      <c r="Z16" s="1"/>
      <c r="AB16" s="1"/>
    </row>
    <row r="17" spans="1:28" x14ac:dyDescent="0.25">
      <c r="A17" s="80" t="s">
        <v>56</v>
      </c>
      <c r="B17" s="83" t="str">
        <f>VLOOKUP(A17,Tabela3[[ITEM]:[DESCRIÇÃO]],6,FALSE)</f>
        <v>ESQUADRIAS, FERRAGENS E VIDROS</v>
      </c>
      <c r="C17" s="91"/>
      <c r="D17" s="85" t="e">
        <f t="shared" si="0"/>
        <v>#REF!</v>
      </c>
      <c r="E17" s="86">
        <f>VLOOKUP(A17,ORÇAMENTO_DES!$B:$O,14,0)</f>
        <v>0</v>
      </c>
      <c r="F17" s="87">
        <f t="shared" si="1"/>
        <v>0</v>
      </c>
      <c r="G17" s="88">
        <f>'CRONOGRAMA DES'!G17</f>
        <v>0</v>
      </c>
      <c r="H17" s="89">
        <f t="shared" si="2"/>
        <v>0</v>
      </c>
      <c r="I17" s="87">
        <f t="shared" si="8"/>
        <v>0</v>
      </c>
      <c r="J17" s="88">
        <f>'CRONOGRAMA DES'!J17</f>
        <v>0</v>
      </c>
      <c r="K17" s="89">
        <f t="shared" si="3"/>
        <v>0</v>
      </c>
      <c r="L17" s="87">
        <f t="shared" si="9"/>
        <v>0</v>
      </c>
      <c r="M17" s="88">
        <f>'CRONOGRAMA DES'!M17</f>
        <v>0.5</v>
      </c>
      <c r="N17" s="89">
        <f t="shared" si="4"/>
        <v>0.5</v>
      </c>
      <c r="O17" s="87">
        <f t="shared" si="10"/>
        <v>0</v>
      </c>
      <c r="P17" s="88">
        <f>'CRONOGRAMA DES'!S17</f>
        <v>0</v>
      </c>
      <c r="Q17" s="89">
        <f t="shared" si="5"/>
        <v>0.5</v>
      </c>
      <c r="R17" s="87">
        <f t="shared" si="11"/>
        <v>0</v>
      </c>
      <c r="S17" s="88">
        <f>'CRONOGRAMA DES'!V17</f>
        <v>0</v>
      </c>
      <c r="T17" s="89">
        <f t="shared" si="6"/>
        <v>0.5</v>
      </c>
      <c r="U17" s="87">
        <f t="shared" si="12"/>
        <v>0</v>
      </c>
      <c r="V17" s="88">
        <f>'CRONOGRAMA DES'!Y17</f>
        <v>0</v>
      </c>
      <c r="W17" s="89">
        <f t="shared" si="7"/>
        <v>0.5</v>
      </c>
      <c r="X17" s="90">
        <f t="shared" si="13"/>
        <v>0.5</v>
      </c>
      <c r="Z17" s="1"/>
      <c r="AB17" s="1"/>
    </row>
    <row r="18" spans="1:28" x14ac:dyDescent="0.25">
      <c r="A18" s="80" t="s">
        <v>59</v>
      </c>
      <c r="B18" s="83" t="str">
        <f>VLOOKUP(A18,Tabela3[[ITEM]:[DESCRIÇÃO]],6,FALSE)</f>
        <v>PISO</v>
      </c>
      <c r="C18" s="84"/>
      <c r="D18" s="85" t="e">
        <f t="shared" si="0"/>
        <v>#REF!</v>
      </c>
      <c r="E18" s="86">
        <f>VLOOKUP(A18,ORÇAMENTO_DES!$B:$O,14,0)</f>
        <v>0</v>
      </c>
      <c r="F18" s="87">
        <f t="shared" si="1"/>
        <v>0</v>
      </c>
      <c r="G18" s="88">
        <f>'CRONOGRAMA DES'!G18</f>
        <v>0</v>
      </c>
      <c r="H18" s="89">
        <f t="shared" si="2"/>
        <v>0</v>
      </c>
      <c r="I18" s="87">
        <f t="shared" si="8"/>
        <v>0</v>
      </c>
      <c r="J18" s="88">
        <f>'CRONOGRAMA DES'!J18</f>
        <v>0.2</v>
      </c>
      <c r="K18" s="89">
        <f t="shared" si="3"/>
        <v>0.2</v>
      </c>
      <c r="L18" s="87">
        <f t="shared" si="9"/>
        <v>0</v>
      </c>
      <c r="M18" s="88">
        <f>'CRONOGRAMA DES'!M18</f>
        <v>0.7</v>
      </c>
      <c r="N18" s="89">
        <f t="shared" si="4"/>
        <v>0.89999999999999991</v>
      </c>
      <c r="O18" s="87">
        <f t="shared" si="10"/>
        <v>0</v>
      </c>
      <c r="P18" s="88">
        <f>'CRONOGRAMA DES'!S18</f>
        <v>0</v>
      </c>
      <c r="Q18" s="89">
        <f t="shared" si="5"/>
        <v>0.89999999999999991</v>
      </c>
      <c r="R18" s="87">
        <f t="shared" si="11"/>
        <v>0</v>
      </c>
      <c r="S18" s="88">
        <f>'CRONOGRAMA DES'!V18</f>
        <v>0</v>
      </c>
      <c r="T18" s="89">
        <f t="shared" si="6"/>
        <v>0.89999999999999991</v>
      </c>
      <c r="U18" s="87">
        <f t="shared" si="12"/>
        <v>0</v>
      </c>
      <c r="V18" s="88">
        <f>'CRONOGRAMA DES'!Y18</f>
        <v>0</v>
      </c>
      <c r="W18" s="89">
        <f t="shared" si="7"/>
        <v>0.89999999999999991</v>
      </c>
      <c r="X18" s="90">
        <f t="shared" si="13"/>
        <v>0.89999999999999991</v>
      </c>
      <c r="Z18" s="1"/>
      <c r="AB18" s="1"/>
    </row>
    <row r="19" spans="1:28" x14ac:dyDescent="0.25">
      <c r="A19" s="80" t="s">
        <v>132</v>
      </c>
      <c r="B19" s="83" t="str">
        <f>VLOOKUP(A19,Tabela3[[ITEM]:[DESCRIÇÃO]],6,FALSE)</f>
        <v>INSTALAÇÕES HIDRÁULICAS/SANITÁRIAS/ÁGUAS PLUVIAIS</v>
      </c>
      <c r="C19" s="84"/>
      <c r="D19" s="85" t="e">
        <f t="shared" si="0"/>
        <v>#REF!</v>
      </c>
      <c r="E19" s="86">
        <f>VLOOKUP(A19,ORÇAMENTO_DES!$B:$O,14,0)</f>
        <v>0</v>
      </c>
      <c r="F19" s="87">
        <f t="shared" si="1"/>
        <v>0</v>
      </c>
      <c r="G19" s="88">
        <f>'CRONOGRAMA DES'!G19</f>
        <v>0</v>
      </c>
      <c r="H19" s="89">
        <f t="shared" si="2"/>
        <v>0</v>
      </c>
      <c r="I19" s="87">
        <f t="shared" si="8"/>
        <v>0</v>
      </c>
      <c r="J19" s="88">
        <f>'CRONOGRAMA DES'!J19</f>
        <v>0.1</v>
      </c>
      <c r="K19" s="89">
        <f t="shared" si="3"/>
        <v>0.1</v>
      </c>
      <c r="L19" s="87">
        <f t="shared" si="9"/>
        <v>0</v>
      </c>
      <c r="M19" s="88">
        <f>'CRONOGRAMA DES'!M19</f>
        <v>0.2</v>
      </c>
      <c r="N19" s="89">
        <f t="shared" si="4"/>
        <v>0.30000000000000004</v>
      </c>
      <c r="O19" s="87">
        <f t="shared" si="10"/>
        <v>0</v>
      </c>
      <c r="P19" s="88">
        <f>'CRONOGRAMA DES'!S19</f>
        <v>0</v>
      </c>
      <c r="Q19" s="89">
        <f t="shared" si="5"/>
        <v>0.30000000000000004</v>
      </c>
      <c r="R19" s="87">
        <f t="shared" si="11"/>
        <v>0</v>
      </c>
      <c r="S19" s="88">
        <f>'CRONOGRAMA DES'!V19</f>
        <v>0</v>
      </c>
      <c r="T19" s="89">
        <f t="shared" si="6"/>
        <v>0.30000000000000004</v>
      </c>
      <c r="U19" s="87">
        <f t="shared" si="12"/>
        <v>0</v>
      </c>
      <c r="V19" s="88">
        <f>'CRONOGRAMA DES'!Y19</f>
        <v>0</v>
      </c>
      <c r="W19" s="89">
        <f t="shared" si="7"/>
        <v>0.30000000000000004</v>
      </c>
      <c r="X19" s="90">
        <f t="shared" si="13"/>
        <v>0.30000000000000004</v>
      </c>
      <c r="Z19" s="1"/>
      <c r="AB19" s="1"/>
    </row>
    <row r="20" spans="1:28" x14ac:dyDescent="0.25">
      <c r="A20" s="80" t="s">
        <v>136</v>
      </c>
      <c r="B20" s="83" t="str">
        <f>VLOOKUP(A20,Tabela3[[ITEM]:[DESCRIÇÃO]],6,FALSE)</f>
        <v>LOUÇAS, METAIS E ACESSÓRIOS</v>
      </c>
      <c r="C20" s="91"/>
      <c r="D20" s="85" t="e">
        <f t="shared" si="0"/>
        <v>#REF!</v>
      </c>
      <c r="E20" s="86">
        <f>VLOOKUP(A20,ORÇAMENTO_DES!$B:$O,14,0)</f>
        <v>0</v>
      </c>
      <c r="F20" s="87">
        <f t="shared" si="1"/>
        <v>0</v>
      </c>
      <c r="G20" s="88">
        <f>'CRONOGRAMA DES'!G20</f>
        <v>0</v>
      </c>
      <c r="H20" s="89">
        <f t="shared" si="2"/>
        <v>0</v>
      </c>
      <c r="I20" s="87">
        <f t="shared" si="8"/>
        <v>0</v>
      </c>
      <c r="J20" s="88">
        <f>'CRONOGRAMA DES'!J20</f>
        <v>0</v>
      </c>
      <c r="K20" s="89">
        <f t="shared" si="3"/>
        <v>0</v>
      </c>
      <c r="L20" s="87">
        <f t="shared" si="9"/>
        <v>0</v>
      </c>
      <c r="M20" s="88">
        <f>'CRONOGRAMA DES'!M20</f>
        <v>0</v>
      </c>
      <c r="N20" s="89">
        <f t="shared" si="4"/>
        <v>0</v>
      </c>
      <c r="O20" s="87">
        <f t="shared" si="10"/>
        <v>0</v>
      </c>
      <c r="P20" s="88">
        <f>'CRONOGRAMA DES'!S20</f>
        <v>0.2</v>
      </c>
      <c r="Q20" s="89">
        <f t="shared" si="5"/>
        <v>0.2</v>
      </c>
      <c r="R20" s="87">
        <f t="shared" si="11"/>
        <v>0</v>
      </c>
      <c r="S20" s="88">
        <f>'CRONOGRAMA DES'!V20</f>
        <v>0</v>
      </c>
      <c r="T20" s="89">
        <f t="shared" si="6"/>
        <v>0.2</v>
      </c>
      <c r="U20" s="87">
        <f t="shared" si="12"/>
        <v>0</v>
      </c>
      <c r="V20" s="88">
        <f>'CRONOGRAMA DES'!Y20</f>
        <v>0</v>
      </c>
      <c r="W20" s="89">
        <f t="shared" si="7"/>
        <v>0.2</v>
      </c>
      <c r="X20" s="90">
        <f t="shared" si="13"/>
        <v>0.2</v>
      </c>
      <c r="Z20" s="1"/>
      <c r="AB20" s="1"/>
    </row>
    <row r="21" spans="1:28" x14ac:dyDescent="0.25">
      <c r="A21" s="80" t="s">
        <v>137</v>
      </c>
      <c r="B21" s="83" t="str">
        <f>VLOOKUP(A21,Tabela3[[ITEM]:[DESCRIÇÃO]],6,FALSE)</f>
        <v>ACESSIBILIDADE</v>
      </c>
      <c r="C21" s="91"/>
      <c r="D21" s="85" t="e">
        <f t="shared" si="0"/>
        <v>#REF!</v>
      </c>
      <c r="E21" s="86">
        <f>VLOOKUP(A21,ORÇAMENTO_DES!$B:$O,14,0)</f>
        <v>0</v>
      </c>
      <c r="F21" s="87">
        <f t="shared" si="1"/>
        <v>0</v>
      </c>
      <c r="G21" s="88">
        <f>'CRONOGRAMA DES'!G21</f>
        <v>0</v>
      </c>
      <c r="H21" s="89">
        <f t="shared" si="2"/>
        <v>0</v>
      </c>
      <c r="I21" s="87">
        <f t="shared" si="8"/>
        <v>0</v>
      </c>
      <c r="J21" s="88">
        <f>'CRONOGRAMA DES'!J21</f>
        <v>0</v>
      </c>
      <c r="K21" s="89">
        <f t="shared" si="3"/>
        <v>0</v>
      </c>
      <c r="L21" s="87">
        <f t="shared" si="9"/>
        <v>0</v>
      </c>
      <c r="M21" s="88">
        <f>'CRONOGRAMA DES'!M21</f>
        <v>0</v>
      </c>
      <c r="N21" s="89">
        <f t="shared" si="4"/>
        <v>0</v>
      </c>
      <c r="O21" s="87">
        <f t="shared" si="10"/>
        <v>0</v>
      </c>
      <c r="P21" s="88">
        <f>'CRONOGRAMA DES'!S21</f>
        <v>1</v>
      </c>
      <c r="Q21" s="89">
        <f t="shared" si="5"/>
        <v>1</v>
      </c>
      <c r="R21" s="87">
        <f t="shared" si="11"/>
        <v>0</v>
      </c>
      <c r="S21" s="88">
        <f>'CRONOGRAMA DES'!V21</f>
        <v>0</v>
      </c>
      <c r="T21" s="89">
        <f t="shared" si="6"/>
        <v>1</v>
      </c>
      <c r="U21" s="87">
        <f t="shared" si="12"/>
        <v>0</v>
      </c>
      <c r="V21" s="88">
        <f>'CRONOGRAMA DES'!Y21</f>
        <v>0</v>
      </c>
      <c r="W21" s="89">
        <f t="shared" si="7"/>
        <v>1</v>
      </c>
      <c r="X21" s="90">
        <f t="shared" si="13"/>
        <v>1</v>
      </c>
      <c r="Z21" s="1"/>
      <c r="AB21" s="1"/>
    </row>
    <row r="22" spans="1:28" x14ac:dyDescent="0.25">
      <c r="A22" s="80" t="s">
        <v>140</v>
      </c>
      <c r="B22" s="83" t="str">
        <f>VLOOKUP(A22,Tabela3[[ITEM]:[DESCRIÇÃO]],6,FALSE)</f>
        <v>INSTALAÇÕES ELETRICAS E AR CONDICIONADO</v>
      </c>
      <c r="C22" s="91"/>
      <c r="D22" s="85" t="e">
        <f t="shared" si="0"/>
        <v>#REF!</v>
      </c>
      <c r="E22" s="86">
        <f>VLOOKUP(A22,ORÇAMENTO_DES!$B:$O,14,0)</f>
        <v>0</v>
      </c>
      <c r="F22" s="87">
        <f t="shared" si="1"/>
        <v>0</v>
      </c>
      <c r="G22" s="88">
        <f>'CRONOGRAMA DES'!G22</f>
        <v>0</v>
      </c>
      <c r="H22" s="89">
        <f t="shared" si="2"/>
        <v>0</v>
      </c>
      <c r="I22" s="87">
        <f t="shared" si="8"/>
        <v>0</v>
      </c>
      <c r="J22" s="88">
        <f>'CRONOGRAMA DES'!J22</f>
        <v>0</v>
      </c>
      <c r="K22" s="89">
        <f t="shared" si="3"/>
        <v>0</v>
      </c>
      <c r="L22" s="87">
        <f t="shared" si="9"/>
        <v>0</v>
      </c>
      <c r="M22" s="88">
        <f>'CRONOGRAMA DES'!M22</f>
        <v>0</v>
      </c>
      <c r="N22" s="89">
        <f t="shared" si="4"/>
        <v>0</v>
      </c>
      <c r="O22" s="87">
        <f t="shared" si="10"/>
        <v>0</v>
      </c>
      <c r="P22" s="88">
        <f>'CRONOGRAMA DES'!S22</f>
        <v>0.5</v>
      </c>
      <c r="Q22" s="89">
        <f t="shared" si="5"/>
        <v>0.5</v>
      </c>
      <c r="R22" s="87">
        <f t="shared" si="11"/>
        <v>0</v>
      </c>
      <c r="S22" s="88">
        <f>'CRONOGRAMA DES'!V22</f>
        <v>0</v>
      </c>
      <c r="T22" s="89">
        <f t="shared" si="6"/>
        <v>0.5</v>
      </c>
      <c r="U22" s="87">
        <f t="shared" si="12"/>
        <v>0</v>
      </c>
      <c r="V22" s="88">
        <f>'CRONOGRAMA DES'!Y22</f>
        <v>0</v>
      </c>
      <c r="W22" s="89">
        <f t="shared" si="7"/>
        <v>0.5</v>
      </c>
      <c r="X22" s="90">
        <f t="shared" si="13"/>
        <v>0.5</v>
      </c>
      <c r="Z22" s="1"/>
      <c r="AB22" s="1"/>
    </row>
    <row r="23" spans="1:28" x14ac:dyDescent="0.25">
      <c r="A23" s="80" t="s">
        <v>143</v>
      </c>
      <c r="B23" s="83" t="str">
        <f>VLOOKUP(A23,Tabela3[[ITEM]:[DESCRIÇÃO]],6,FALSE)</f>
        <v>TELEFONIA E LÓGICA</v>
      </c>
      <c r="C23" s="91"/>
      <c r="D23" s="85" t="e">
        <f t="shared" si="0"/>
        <v>#REF!</v>
      </c>
      <c r="E23" s="86">
        <f>VLOOKUP(A23,ORÇAMENTO_DES!$B:$O,14,0)</f>
        <v>0</v>
      </c>
      <c r="F23" s="87">
        <f t="shared" si="1"/>
        <v>0</v>
      </c>
      <c r="G23" s="88">
        <f>'CRONOGRAMA DES'!G23</f>
        <v>0</v>
      </c>
      <c r="H23" s="89">
        <f t="shared" si="2"/>
        <v>0</v>
      </c>
      <c r="I23" s="87">
        <f t="shared" si="8"/>
        <v>0</v>
      </c>
      <c r="J23" s="88">
        <f>'CRONOGRAMA DES'!J23</f>
        <v>0</v>
      </c>
      <c r="K23" s="89">
        <f t="shared" si="3"/>
        <v>0</v>
      </c>
      <c r="L23" s="87">
        <f t="shared" si="9"/>
        <v>0</v>
      </c>
      <c r="M23" s="88">
        <f>'CRONOGRAMA DES'!M23</f>
        <v>0</v>
      </c>
      <c r="N23" s="89">
        <f t="shared" si="4"/>
        <v>0</v>
      </c>
      <c r="O23" s="87">
        <f t="shared" si="10"/>
        <v>0</v>
      </c>
      <c r="P23" s="88">
        <f>'CRONOGRAMA DES'!S23</f>
        <v>0.5</v>
      </c>
      <c r="Q23" s="89">
        <f t="shared" si="5"/>
        <v>0.5</v>
      </c>
      <c r="R23" s="87">
        <f t="shared" si="11"/>
        <v>0</v>
      </c>
      <c r="S23" s="88">
        <f>'CRONOGRAMA DES'!V23</f>
        <v>0</v>
      </c>
      <c r="T23" s="89">
        <f t="shared" si="6"/>
        <v>0.5</v>
      </c>
      <c r="U23" s="87">
        <f t="shared" si="12"/>
        <v>0</v>
      </c>
      <c r="V23" s="88">
        <f>'CRONOGRAMA DES'!Y23</f>
        <v>0</v>
      </c>
      <c r="W23" s="89">
        <f t="shared" si="7"/>
        <v>0.5</v>
      </c>
      <c r="X23" s="90">
        <f t="shared" si="13"/>
        <v>0.5</v>
      </c>
      <c r="Z23" s="1"/>
      <c r="AB23" s="1"/>
    </row>
    <row r="24" spans="1:28" x14ac:dyDescent="0.25">
      <c r="A24" s="80" t="s">
        <v>144</v>
      </c>
      <c r="B24" s="83" t="str">
        <f>VLOOKUP(A24,Tabela3[[ITEM]:[DESCRIÇÃO]],6,FALSE)</f>
        <v>PREVENÇÃO DE COMBATE A INCÊNDIO E PÂNICO</v>
      </c>
      <c r="C24" s="91"/>
      <c r="D24" s="85" t="e">
        <f t="shared" si="0"/>
        <v>#REF!</v>
      </c>
      <c r="E24" s="86">
        <f>VLOOKUP(A24,ORÇAMENTO_DES!$B:$O,14,0)</f>
        <v>0</v>
      </c>
      <c r="F24" s="87">
        <f t="shared" si="1"/>
        <v>0</v>
      </c>
      <c r="G24" s="88">
        <f>'CRONOGRAMA DES'!G24</f>
        <v>0</v>
      </c>
      <c r="H24" s="89">
        <f t="shared" si="2"/>
        <v>0</v>
      </c>
      <c r="I24" s="87">
        <f t="shared" si="8"/>
        <v>0</v>
      </c>
      <c r="J24" s="88">
        <f>'CRONOGRAMA DES'!J24</f>
        <v>0</v>
      </c>
      <c r="K24" s="89">
        <f t="shared" si="3"/>
        <v>0</v>
      </c>
      <c r="L24" s="87">
        <f t="shared" si="9"/>
        <v>0</v>
      </c>
      <c r="M24" s="88">
        <f>'CRONOGRAMA DES'!M24</f>
        <v>0</v>
      </c>
      <c r="N24" s="89">
        <f t="shared" si="4"/>
        <v>0</v>
      </c>
      <c r="O24" s="87">
        <f t="shared" si="10"/>
        <v>0</v>
      </c>
      <c r="P24" s="88">
        <f>'CRONOGRAMA DES'!S24</f>
        <v>1</v>
      </c>
      <c r="Q24" s="89">
        <f t="shared" si="5"/>
        <v>1</v>
      </c>
      <c r="R24" s="87">
        <f t="shared" si="11"/>
        <v>0</v>
      </c>
      <c r="S24" s="88">
        <f>'CRONOGRAMA DES'!V24</f>
        <v>0</v>
      </c>
      <c r="T24" s="89">
        <f t="shared" si="6"/>
        <v>1</v>
      </c>
      <c r="U24" s="87">
        <f t="shared" si="12"/>
        <v>0</v>
      </c>
      <c r="V24" s="88">
        <f>'CRONOGRAMA DES'!Y24</f>
        <v>0</v>
      </c>
      <c r="W24" s="89">
        <f t="shared" si="7"/>
        <v>1</v>
      </c>
      <c r="X24" s="90">
        <f t="shared" si="13"/>
        <v>1</v>
      </c>
      <c r="Z24" s="1"/>
      <c r="AB24" s="1"/>
    </row>
    <row r="25" spans="1:28" x14ac:dyDescent="0.25">
      <c r="A25" s="80" t="s">
        <v>170</v>
      </c>
      <c r="B25" s="83" t="str">
        <f>VLOOKUP(A25,Tabela3[[ITEM]:[DESCRIÇÃO]],6,FALSE)</f>
        <v>URBANIZAÇÃO</v>
      </c>
      <c r="C25" s="91"/>
      <c r="D25" s="85" t="e">
        <f t="shared" si="0"/>
        <v>#REF!</v>
      </c>
      <c r="E25" s="86" t="e">
        <f>VLOOKUP(A25,ORÇAMENTO_DES!$B:$O,14,0)</f>
        <v>#REF!</v>
      </c>
      <c r="F25" s="87" t="e">
        <f t="shared" si="1"/>
        <v>#REF!</v>
      </c>
      <c r="G25" s="88">
        <f>'CRONOGRAMA DES'!G25</f>
        <v>0</v>
      </c>
      <c r="H25" s="89">
        <f t="shared" si="2"/>
        <v>0</v>
      </c>
      <c r="I25" s="87" t="e">
        <f t="shared" si="8"/>
        <v>#REF!</v>
      </c>
      <c r="J25" s="88">
        <f>'CRONOGRAMA DES'!J25</f>
        <v>0</v>
      </c>
      <c r="K25" s="89">
        <f t="shared" si="3"/>
        <v>0</v>
      </c>
      <c r="L25" s="87" t="e">
        <f t="shared" si="9"/>
        <v>#REF!</v>
      </c>
      <c r="M25" s="88">
        <f>'CRONOGRAMA DES'!M25</f>
        <v>0</v>
      </c>
      <c r="N25" s="89">
        <f t="shared" si="4"/>
        <v>0</v>
      </c>
      <c r="O25" s="87" t="e">
        <f t="shared" si="10"/>
        <v>#REF!</v>
      </c>
      <c r="P25" s="88">
        <f>'CRONOGRAMA DES'!S25</f>
        <v>0.5</v>
      </c>
      <c r="Q25" s="89">
        <f t="shared" si="5"/>
        <v>0.5</v>
      </c>
      <c r="R25" s="87" t="e">
        <f t="shared" si="11"/>
        <v>#REF!</v>
      </c>
      <c r="S25" s="88">
        <f>'CRONOGRAMA DES'!V25</f>
        <v>0.5</v>
      </c>
      <c r="T25" s="89">
        <f t="shared" si="6"/>
        <v>1</v>
      </c>
      <c r="U25" s="87" t="e">
        <f t="shared" si="12"/>
        <v>#REF!</v>
      </c>
      <c r="V25" s="88">
        <f>'CRONOGRAMA DES'!Y25</f>
        <v>0</v>
      </c>
      <c r="W25" s="89">
        <f t="shared" si="7"/>
        <v>1</v>
      </c>
      <c r="X25" s="90">
        <f t="shared" si="13"/>
        <v>1</v>
      </c>
      <c r="Z25" s="1"/>
      <c r="AB25" s="1"/>
    </row>
    <row r="26" spans="1:28" x14ac:dyDescent="0.25">
      <c r="A26" s="80" t="s">
        <v>173</v>
      </c>
      <c r="B26" s="83" t="str">
        <f>VLOOKUP(A26,Tabela3[[ITEM]:[DESCRIÇÃO]],6,FALSE)</f>
        <v>PINTURA</v>
      </c>
      <c r="C26" s="91"/>
      <c r="D26" s="85" t="e">
        <f t="shared" si="0"/>
        <v>#REF!</v>
      </c>
      <c r="E26" s="86">
        <f>VLOOKUP(A26,ORÇAMENTO_DES!$B:$O,14,0)</f>
        <v>0</v>
      </c>
      <c r="F26" s="87">
        <f t="shared" si="1"/>
        <v>0</v>
      </c>
      <c r="G26" s="88">
        <f>'CRONOGRAMA DES'!G26</f>
        <v>0</v>
      </c>
      <c r="H26" s="89">
        <f t="shared" si="2"/>
        <v>0</v>
      </c>
      <c r="I26" s="87">
        <f t="shared" si="8"/>
        <v>0</v>
      </c>
      <c r="J26" s="88">
        <f>'CRONOGRAMA DES'!J26</f>
        <v>0</v>
      </c>
      <c r="K26" s="89">
        <f t="shared" si="3"/>
        <v>0</v>
      </c>
      <c r="L26" s="87">
        <f t="shared" si="9"/>
        <v>0</v>
      </c>
      <c r="M26" s="88">
        <f>'CRONOGRAMA DES'!M26</f>
        <v>0</v>
      </c>
      <c r="N26" s="89">
        <f t="shared" si="4"/>
        <v>0</v>
      </c>
      <c r="O26" s="87">
        <f t="shared" si="10"/>
        <v>0</v>
      </c>
      <c r="P26" s="88">
        <f>'CRONOGRAMA DES'!S26</f>
        <v>0.5</v>
      </c>
      <c r="Q26" s="89">
        <f t="shared" si="5"/>
        <v>0.5</v>
      </c>
      <c r="R26" s="87">
        <f t="shared" si="11"/>
        <v>0</v>
      </c>
      <c r="S26" s="88">
        <f>'CRONOGRAMA DES'!V26</f>
        <v>0.5</v>
      </c>
      <c r="T26" s="89">
        <f t="shared" si="6"/>
        <v>1</v>
      </c>
      <c r="U26" s="87">
        <f t="shared" si="12"/>
        <v>0</v>
      </c>
      <c r="V26" s="88">
        <f>'CRONOGRAMA DES'!Y26</f>
        <v>0</v>
      </c>
      <c r="W26" s="89">
        <f t="shared" si="7"/>
        <v>1</v>
      </c>
      <c r="X26" s="90">
        <f t="shared" si="13"/>
        <v>1</v>
      </c>
      <c r="Z26" s="1"/>
      <c r="AB26" s="1"/>
    </row>
    <row r="27" spans="1:28" x14ac:dyDescent="0.25">
      <c r="A27" s="80" t="s">
        <v>176</v>
      </c>
      <c r="B27" s="83" t="str">
        <f>VLOOKUP(A27,Tabela3[[ITEM]:[DESCRIÇÃO]],6,FALSE)</f>
        <v>PEDRAS, BANCADAS E DIVISÓRIAS</v>
      </c>
      <c r="C27" s="91"/>
      <c r="D27" s="85" t="e">
        <f t="shared" si="0"/>
        <v>#REF!</v>
      </c>
      <c r="E27" s="86">
        <f>VLOOKUP(A27,ORÇAMENTO_DES!$B:$O,14,0)</f>
        <v>0</v>
      </c>
      <c r="F27" s="87">
        <f t="shared" si="1"/>
        <v>0</v>
      </c>
      <c r="G27" s="88">
        <f>'CRONOGRAMA DES'!G27</f>
        <v>0</v>
      </c>
      <c r="H27" s="89">
        <f t="shared" si="2"/>
        <v>0</v>
      </c>
      <c r="I27" s="87">
        <f t="shared" si="8"/>
        <v>0</v>
      </c>
      <c r="J27" s="88">
        <f>'CRONOGRAMA DES'!J27</f>
        <v>0</v>
      </c>
      <c r="K27" s="89">
        <f t="shared" si="3"/>
        <v>0</v>
      </c>
      <c r="L27" s="87">
        <f t="shared" si="9"/>
        <v>0</v>
      </c>
      <c r="M27" s="88">
        <f>'CRONOGRAMA DES'!M27</f>
        <v>0</v>
      </c>
      <c r="N27" s="89">
        <f t="shared" si="4"/>
        <v>0</v>
      </c>
      <c r="O27" s="87">
        <f t="shared" si="10"/>
        <v>0</v>
      </c>
      <c r="P27" s="88">
        <f>'CRONOGRAMA DES'!S27</f>
        <v>0</v>
      </c>
      <c r="Q27" s="89">
        <f t="shared" si="5"/>
        <v>0</v>
      </c>
      <c r="R27" s="87">
        <f t="shared" si="11"/>
        <v>0</v>
      </c>
      <c r="S27" s="88">
        <f>'CRONOGRAMA DES'!V27</f>
        <v>1</v>
      </c>
      <c r="T27" s="89">
        <f t="shared" si="6"/>
        <v>1</v>
      </c>
      <c r="U27" s="87">
        <f t="shared" si="12"/>
        <v>0</v>
      </c>
      <c r="V27" s="88">
        <f>'CRONOGRAMA DES'!Y27</f>
        <v>0</v>
      </c>
      <c r="W27" s="89">
        <f t="shared" si="7"/>
        <v>1</v>
      </c>
      <c r="X27" s="90">
        <f t="shared" si="13"/>
        <v>1</v>
      </c>
      <c r="Z27" s="1"/>
      <c r="AB27" s="1"/>
    </row>
    <row r="28" spans="1:28" x14ac:dyDescent="0.25">
      <c r="A28" s="80" t="s">
        <v>183</v>
      </c>
      <c r="B28" s="83" t="str">
        <f>VLOOKUP(A28,Tabela3[[ITEM]:[DESCRIÇÃO]],6,FALSE)</f>
        <v>SERVIÇOS COMPLEMENTARES</v>
      </c>
      <c r="C28" s="91"/>
      <c r="D28" s="85" t="e">
        <f t="shared" si="0"/>
        <v>#REF!</v>
      </c>
      <c r="E28" s="86">
        <f>VLOOKUP(A28,ORÇAMENTO_DES!$B:$O,14,0)</f>
        <v>0</v>
      </c>
      <c r="F28" s="87">
        <f t="shared" si="1"/>
        <v>0</v>
      </c>
      <c r="G28" s="88">
        <f>'CRONOGRAMA DES'!G28</f>
        <v>0</v>
      </c>
      <c r="H28" s="89">
        <f t="shared" si="2"/>
        <v>0</v>
      </c>
      <c r="I28" s="87">
        <f t="shared" si="8"/>
        <v>0</v>
      </c>
      <c r="J28" s="88">
        <f>'CRONOGRAMA DES'!J28</f>
        <v>0</v>
      </c>
      <c r="K28" s="89">
        <f t="shared" si="3"/>
        <v>0</v>
      </c>
      <c r="L28" s="87">
        <f t="shared" si="9"/>
        <v>0</v>
      </c>
      <c r="M28" s="88">
        <f>'CRONOGRAMA DES'!M28</f>
        <v>0</v>
      </c>
      <c r="N28" s="89">
        <f t="shared" si="4"/>
        <v>0</v>
      </c>
      <c r="O28" s="87">
        <f t="shared" si="10"/>
        <v>0</v>
      </c>
      <c r="P28" s="88">
        <f>'CRONOGRAMA DES'!S28</f>
        <v>0</v>
      </c>
      <c r="Q28" s="89">
        <f t="shared" si="5"/>
        <v>0</v>
      </c>
      <c r="R28" s="87">
        <f t="shared" si="11"/>
        <v>0</v>
      </c>
      <c r="S28" s="88">
        <f>'CRONOGRAMA DES'!V28</f>
        <v>0.5</v>
      </c>
      <c r="T28" s="89">
        <f t="shared" si="6"/>
        <v>0.5</v>
      </c>
      <c r="U28" s="87">
        <f t="shared" si="12"/>
        <v>0</v>
      </c>
      <c r="V28" s="88">
        <f>'CRONOGRAMA DES'!Y28</f>
        <v>0.5</v>
      </c>
      <c r="W28" s="89">
        <f t="shared" si="7"/>
        <v>1</v>
      </c>
      <c r="X28" s="90">
        <f t="shared" si="13"/>
        <v>1</v>
      </c>
      <c r="Z28" s="1"/>
      <c r="AB28" s="1"/>
    </row>
    <row r="29" spans="1:28" x14ac:dyDescent="0.25">
      <c r="A29" s="80" t="s">
        <v>297</v>
      </c>
      <c r="B29" s="83" t="str">
        <f>VLOOKUP(A29,Tabela3[[ITEM]:[DESCRIÇÃO]],6,FALSE)</f>
        <v xml:space="preserve">ADMINISTRAÇÃO LOCAL </v>
      </c>
      <c r="C29" s="91"/>
      <c r="D29" s="85" t="e">
        <f t="shared" si="0"/>
        <v>#REF!</v>
      </c>
      <c r="E29" s="86">
        <f>VLOOKUP(A29,ORÇAMENTO_DES!$B:$O,14,0)</f>
        <v>0</v>
      </c>
      <c r="F29" s="87">
        <f t="shared" si="1"/>
        <v>0</v>
      </c>
      <c r="G29" s="88">
        <f>'CRONOGRAMA DES'!G29</f>
        <v>0.14299999999999999</v>
      </c>
      <c r="H29" s="89">
        <f t="shared" si="2"/>
        <v>0.14299999999999999</v>
      </c>
      <c r="I29" s="87">
        <f t="shared" si="8"/>
        <v>0</v>
      </c>
      <c r="J29" s="88">
        <f>'CRONOGRAMA DES'!J29</f>
        <v>0.14299999999999999</v>
      </c>
      <c r="K29" s="89">
        <f t="shared" si="3"/>
        <v>0.28599999999999998</v>
      </c>
      <c r="L29" s="87">
        <f t="shared" si="9"/>
        <v>0</v>
      </c>
      <c r="M29" s="88">
        <f>'CRONOGRAMA DES'!M29</f>
        <v>0.14299999999999999</v>
      </c>
      <c r="N29" s="89">
        <f t="shared" si="4"/>
        <v>0.42899999999999994</v>
      </c>
      <c r="O29" s="87">
        <f t="shared" si="10"/>
        <v>0</v>
      </c>
      <c r="P29" s="88">
        <f>'CRONOGRAMA DES'!S29</f>
        <v>0.14299999999999999</v>
      </c>
      <c r="Q29" s="89">
        <f t="shared" si="5"/>
        <v>0.57199999999999995</v>
      </c>
      <c r="R29" s="87">
        <f t="shared" si="11"/>
        <v>0</v>
      </c>
      <c r="S29" s="88">
        <f>'CRONOGRAMA DES'!V29</f>
        <v>0.14299999999999999</v>
      </c>
      <c r="T29" s="89">
        <f t="shared" si="6"/>
        <v>0.71499999999999997</v>
      </c>
      <c r="U29" s="87">
        <f t="shared" si="12"/>
        <v>0</v>
      </c>
      <c r="V29" s="88">
        <f>'CRONOGRAMA DES'!Y29</f>
        <v>0.14199999999999999</v>
      </c>
      <c r="W29" s="89">
        <f t="shared" si="7"/>
        <v>0.85699999999999998</v>
      </c>
      <c r="X29" s="90">
        <f t="shared" si="13"/>
        <v>0.85699999999999998</v>
      </c>
      <c r="Z29" s="1"/>
      <c r="AB29" s="1"/>
    </row>
    <row r="30" spans="1:28" x14ac:dyDescent="0.25">
      <c r="A30" s="80" t="s">
        <v>184</v>
      </c>
      <c r="B30" s="83" t="str">
        <f>VLOOKUP(A30,Tabela3[[ITEM]:[DESCRIÇÃO]],6,FALSE)</f>
        <v xml:space="preserve">LIMPEZA FINAL </v>
      </c>
      <c r="C30" s="91"/>
      <c r="D30" s="85" t="e">
        <f t="shared" si="0"/>
        <v>#REF!</v>
      </c>
      <c r="E30" s="86">
        <f>VLOOKUP(A30,ORÇAMENTO_DES!$B:$O,14,0)</f>
        <v>0</v>
      </c>
      <c r="F30" s="87">
        <f t="shared" si="1"/>
        <v>0</v>
      </c>
      <c r="G30" s="88">
        <f>'CRONOGRAMA DES'!G30</f>
        <v>0</v>
      </c>
      <c r="H30" s="89">
        <f t="shared" si="2"/>
        <v>0</v>
      </c>
      <c r="I30" s="87">
        <f t="shared" si="8"/>
        <v>0</v>
      </c>
      <c r="J30" s="88">
        <f>'CRONOGRAMA DES'!J30</f>
        <v>0</v>
      </c>
      <c r="K30" s="89">
        <f t="shared" si="3"/>
        <v>0</v>
      </c>
      <c r="L30" s="87">
        <f t="shared" si="9"/>
        <v>0</v>
      </c>
      <c r="M30" s="88">
        <f>'CRONOGRAMA DES'!M30</f>
        <v>0</v>
      </c>
      <c r="N30" s="89">
        <f t="shared" si="4"/>
        <v>0</v>
      </c>
      <c r="O30" s="87">
        <f t="shared" si="10"/>
        <v>0</v>
      </c>
      <c r="P30" s="88">
        <f>'CRONOGRAMA DES'!S30</f>
        <v>0</v>
      </c>
      <c r="Q30" s="89">
        <f t="shared" si="5"/>
        <v>0</v>
      </c>
      <c r="R30" s="87">
        <f t="shared" si="11"/>
        <v>0</v>
      </c>
      <c r="S30" s="88">
        <f>'CRONOGRAMA DES'!V30</f>
        <v>0</v>
      </c>
      <c r="T30" s="89">
        <f t="shared" si="6"/>
        <v>0</v>
      </c>
      <c r="U30" s="87">
        <f t="shared" si="12"/>
        <v>0</v>
      </c>
      <c r="V30" s="88">
        <f>'CRONOGRAMA DES'!Y30</f>
        <v>1</v>
      </c>
      <c r="W30" s="89">
        <f t="shared" si="7"/>
        <v>1</v>
      </c>
      <c r="X30" s="90">
        <f t="shared" si="13"/>
        <v>1</v>
      </c>
      <c r="Z30" s="1"/>
      <c r="AB30" s="1"/>
    </row>
    <row r="31" spans="1:28" x14ac:dyDescent="0.25">
      <c r="A31" s="80" t="s">
        <v>185</v>
      </c>
      <c r="B31" s="83" t="e">
        <f>VLOOKUP(A31,Tabela3[[ITEM]:[DESCRIÇÃO]],6,FALSE)</f>
        <v>#N/A</v>
      </c>
      <c r="C31" s="91"/>
      <c r="D31" s="85" t="e">
        <f t="shared" si="0"/>
        <v>#N/A</v>
      </c>
      <c r="E31" s="86" t="e">
        <f>VLOOKUP(A31,ORÇAMENTO_DES!$B:$O,14,0)</f>
        <v>#N/A</v>
      </c>
      <c r="F31" s="87" t="e">
        <f t="shared" si="1"/>
        <v>#REF!</v>
      </c>
      <c r="G31" s="88" t="e">
        <f>'CRONOGRAMA DES'!#REF!</f>
        <v>#REF!</v>
      </c>
      <c r="H31" s="89" t="e">
        <f t="shared" si="2"/>
        <v>#REF!</v>
      </c>
      <c r="I31" s="87" t="e">
        <f t="shared" si="8"/>
        <v>#REF!</v>
      </c>
      <c r="J31" s="88" t="e">
        <f>'CRONOGRAMA DES'!#REF!</f>
        <v>#REF!</v>
      </c>
      <c r="K31" s="89" t="e">
        <f t="shared" si="3"/>
        <v>#REF!</v>
      </c>
      <c r="L31" s="87" t="e">
        <f t="shared" si="9"/>
        <v>#REF!</v>
      </c>
      <c r="M31" s="88" t="e">
        <f>'CRONOGRAMA DES'!#REF!</f>
        <v>#REF!</v>
      </c>
      <c r="N31" s="89" t="e">
        <f t="shared" si="4"/>
        <v>#REF!</v>
      </c>
      <c r="O31" s="87" t="e">
        <f t="shared" si="10"/>
        <v>#REF!</v>
      </c>
      <c r="P31" s="88" t="e">
        <f>'CRONOGRAMA DES'!#REF!</f>
        <v>#REF!</v>
      </c>
      <c r="Q31" s="89" t="e">
        <f t="shared" si="5"/>
        <v>#REF!</v>
      </c>
      <c r="R31" s="87" t="e">
        <f t="shared" si="11"/>
        <v>#REF!</v>
      </c>
      <c r="S31" s="88" t="e">
        <f>'CRONOGRAMA DES'!#REF!</f>
        <v>#REF!</v>
      </c>
      <c r="T31" s="89" t="e">
        <f t="shared" si="6"/>
        <v>#REF!</v>
      </c>
      <c r="U31" s="87" t="e">
        <f t="shared" si="12"/>
        <v>#REF!</v>
      </c>
      <c r="V31" s="88" t="e">
        <f>'CRONOGRAMA DES'!#REF!</f>
        <v>#REF!</v>
      </c>
      <c r="W31" s="89" t="e">
        <f t="shared" si="7"/>
        <v>#REF!</v>
      </c>
      <c r="X31" s="90" t="e">
        <f t="shared" si="13"/>
        <v>#REF!</v>
      </c>
      <c r="Z31" s="1"/>
      <c r="AB31" s="1"/>
    </row>
    <row r="32" spans="1:28" x14ac:dyDescent="0.25">
      <c r="A32" s="80" t="s">
        <v>420</v>
      </c>
      <c r="B32" s="83" t="e">
        <f>VLOOKUP(A32,Tabela3[[ITEM]:[DESCRIÇÃO]],6,FALSE)</f>
        <v>#N/A</v>
      </c>
      <c r="C32" s="91"/>
      <c r="D32" s="85" t="e">
        <f t="shared" si="0"/>
        <v>#N/A</v>
      </c>
      <c r="E32" s="86" t="e">
        <f>VLOOKUP(A32,ORÇAMENTO_DES!$B:$O,14,0)</f>
        <v>#N/A</v>
      </c>
      <c r="F32" s="87" t="e">
        <f t="shared" si="1"/>
        <v>#REF!</v>
      </c>
      <c r="G32" s="88" t="e">
        <f>'CRONOGRAMA DES'!#REF!</f>
        <v>#REF!</v>
      </c>
      <c r="H32" s="89" t="e">
        <f t="shared" si="2"/>
        <v>#REF!</v>
      </c>
      <c r="I32" s="87" t="e">
        <f t="shared" si="8"/>
        <v>#REF!</v>
      </c>
      <c r="J32" s="88" t="e">
        <f>'CRONOGRAMA DES'!#REF!</f>
        <v>#REF!</v>
      </c>
      <c r="K32" s="89" t="e">
        <f t="shared" si="3"/>
        <v>#REF!</v>
      </c>
      <c r="L32" s="87" t="e">
        <f t="shared" si="9"/>
        <v>#REF!</v>
      </c>
      <c r="M32" s="88" t="e">
        <f>'CRONOGRAMA DES'!#REF!</f>
        <v>#REF!</v>
      </c>
      <c r="N32" s="89" t="e">
        <f t="shared" si="4"/>
        <v>#REF!</v>
      </c>
      <c r="O32" s="87" t="e">
        <f t="shared" si="10"/>
        <v>#REF!</v>
      </c>
      <c r="P32" s="88" t="e">
        <f>'CRONOGRAMA DES'!#REF!</f>
        <v>#REF!</v>
      </c>
      <c r="Q32" s="89" t="e">
        <f t="shared" si="5"/>
        <v>#REF!</v>
      </c>
      <c r="R32" s="87" t="e">
        <f t="shared" si="11"/>
        <v>#REF!</v>
      </c>
      <c r="S32" s="88" t="e">
        <f>'CRONOGRAMA DES'!#REF!</f>
        <v>#REF!</v>
      </c>
      <c r="T32" s="89" t="e">
        <f t="shared" si="6"/>
        <v>#REF!</v>
      </c>
      <c r="U32" s="87" t="e">
        <f t="shared" si="12"/>
        <v>#REF!</v>
      </c>
      <c r="V32" s="88" t="e">
        <f>'CRONOGRAMA DES'!#REF!</f>
        <v>#REF!</v>
      </c>
      <c r="W32" s="89" t="e">
        <f t="shared" si="7"/>
        <v>#REF!</v>
      </c>
      <c r="X32" s="90" t="e">
        <f t="shared" si="13"/>
        <v>#REF!</v>
      </c>
      <c r="Z32" s="1"/>
      <c r="AB32" s="1"/>
    </row>
    <row r="33" spans="1:28" x14ac:dyDescent="0.25">
      <c r="A33" s="80" t="s">
        <v>542</v>
      </c>
      <c r="B33" s="83" t="e">
        <f>VLOOKUP(A33,Tabela3[[ITEM]:[DESCRIÇÃO]],6,FALSE)</f>
        <v>#N/A</v>
      </c>
      <c r="C33" s="91"/>
      <c r="D33" s="85" t="e">
        <f t="shared" si="0"/>
        <v>#N/A</v>
      </c>
      <c r="E33" s="86" t="e">
        <f>VLOOKUP(A33,ORÇAMENTO_DES!$B:$O,14,0)</f>
        <v>#N/A</v>
      </c>
      <c r="F33" s="87" t="e">
        <f t="shared" si="1"/>
        <v>#REF!</v>
      </c>
      <c r="G33" s="88" t="e">
        <f>'CRONOGRAMA DES'!#REF!</f>
        <v>#REF!</v>
      </c>
      <c r="H33" s="89" t="e">
        <f t="shared" si="2"/>
        <v>#REF!</v>
      </c>
      <c r="I33" s="87" t="e">
        <f t="shared" si="8"/>
        <v>#REF!</v>
      </c>
      <c r="J33" s="88" t="e">
        <f>'CRONOGRAMA DES'!#REF!</f>
        <v>#REF!</v>
      </c>
      <c r="K33" s="89" t="e">
        <f t="shared" si="3"/>
        <v>#REF!</v>
      </c>
      <c r="L33" s="87" t="e">
        <f t="shared" si="9"/>
        <v>#REF!</v>
      </c>
      <c r="M33" s="88" t="e">
        <f>'CRONOGRAMA DES'!#REF!</f>
        <v>#REF!</v>
      </c>
      <c r="N33" s="89" t="e">
        <f t="shared" si="4"/>
        <v>#REF!</v>
      </c>
      <c r="O33" s="87" t="e">
        <f t="shared" si="10"/>
        <v>#REF!</v>
      </c>
      <c r="P33" s="88" t="e">
        <f>'CRONOGRAMA DES'!#REF!</f>
        <v>#REF!</v>
      </c>
      <c r="Q33" s="89" t="e">
        <f t="shared" si="5"/>
        <v>#REF!</v>
      </c>
      <c r="R33" s="87" t="e">
        <f t="shared" si="11"/>
        <v>#REF!</v>
      </c>
      <c r="S33" s="88" t="e">
        <f>'CRONOGRAMA DES'!#REF!</f>
        <v>#REF!</v>
      </c>
      <c r="T33" s="89" t="e">
        <f t="shared" si="6"/>
        <v>#REF!</v>
      </c>
      <c r="U33" s="87" t="e">
        <f t="shared" si="12"/>
        <v>#REF!</v>
      </c>
      <c r="V33" s="88" t="e">
        <f>'CRONOGRAMA DES'!#REF!</f>
        <v>#REF!</v>
      </c>
      <c r="W33" s="89" t="e">
        <f t="shared" si="7"/>
        <v>#REF!</v>
      </c>
      <c r="X33" s="90" t="e">
        <f t="shared" si="13"/>
        <v>#REF!</v>
      </c>
      <c r="Z33" s="1"/>
      <c r="AB33" s="1"/>
    </row>
    <row r="34" spans="1:28" x14ac:dyDescent="0.25">
      <c r="A34" s="80" t="s">
        <v>543</v>
      </c>
      <c r="B34" s="83" t="e">
        <f>VLOOKUP(A34,Tabela3[[ITEM]:[DESCRIÇÃO]],6,FALSE)</f>
        <v>#N/A</v>
      </c>
      <c r="C34" s="91"/>
      <c r="D34" s="85" t="e">
        <f t="shared" si="0"/>
        <v>#N/A</v>
      </c>
      <c r="E34" s="86" t="e">
        <f>VLOOKUP(A34,ORÇAMENTO_DES!$B:$O,14,0)</f>
        <v>#N/A</v>
      </c>
      <c r="F34" s="87" t="e">
        <f t="shared" si="1"/>
        <v>#REF!</v>
      </c>
      <c r="G34" s="88" t="e">
        <f>'CRONOGRAMA DES'!#REF!</f>
        <v>#REF!</v>
      </c>
      <c r="H34" s="89" t="e">
        <f>G34</f>
        <v>#REF!</v>
      </c>
      <c r="I34" s="87" t="e">
        <f t="shared" si="8"/>
        <v>#REF!</v>
      </c>
      <c r="J34" s="88" t="e">
        <f>'CRONOGRAMA DES'!#REF!</f>
        <v>#REF!</v>
      </c>
      <c r="K34" s="89" t="e">
        <f t="shared" si="3"/>
        <v>#REF!</v>
      </c>
      <c r="L34" s="87" t="e">
        <f t="shared" si="9"/>
        <v>#REF!</v>
      </c>
      <c r="M34" s="88" t="e">
        <f>'CRONOGRAMA DES'!#REF!</f>
        <v>#REF!</v>
      </c>
      <c r="N34" s="89" t="e">
        <f>M34+K34</f>
        <v>#REF!</v>
      </c>
      <c r="O34" s="87" t="e">
        <f t="shared" si="10"/>
        <v>#REF!</v>
      </c>
      <c r="P34" s="88" t="e">
        <f>'CRONOGRAMA DES'!#REF!</f>
        <v>#REF!</v>
      </c>
      <c r="Q34" s="89" t="e">
        <f>P34+N34</f>
        <v>#REF!</v>
      </c>
      <c r="R34" s="87" t="e">
        <f t="shared" si="11"/>
        <v>#REF!</v>
      </c>
      <c r="S34" s="88" t="e">
        <f>'CRONOGRAMA DES'!#REF!</f>
        <v>#REF!</v>
      </c>
      <c r="T34" s="89" t="e">
        <f>S34+Q34</f>
        <v>#REF!</v>
      </c>
      <c r="U34" s="87" t="e">
        <f t="shared" si="12"/>
        <v>#REF!</v>
      </c>
      <c r="V34" s="88" t="e">
        <f>'CRONOGRAMA DES'!#REF!</f>
        <v>#REF!</v>
      </c>
      <c r="W34" s="89" t="e">
        <f>V34+T34</f>
        <v>#REF!</v>
      </c>
      <c r="X34" s="90" t="e">
        <f t="shared" si="13"/>
        <v>#REF!</v>
      </c>
      <c r="Z34" s="1"/>
      <c r="AB34" s="1"/>
    </row>
    <row r="35" spans="1:28" x14ac:dyDescent="0.25">
      <c r="A35" s="80" t="s">
        <v>544</v>
      </c>
      <c r="B35" s="83" t="e">
        <f>VLOOKUP(A35,Tabela3[[ITEM]:[DESCRIÇÃO]],6,FALSE)</f>
        <v>#N/A</v>
      </c>
      <c r="C35" s="91"/>
      <c r="D35" s="85" t="e">
        <f t="shared" si="0"/>
        <v>#N/A</v>
      </c>
      <c r="E35" s="86" t="e">
        <f>VLOOKUP(A35,ORÇAMENTO_DES!$B:$O,14,0)</f>
        <v>#N/A</v>
      </c>
      <c r="F35" s="87" t="e">
        <f t="shared" si="1"/>
        <v>#REF!</v>
      </c>
      <c r="G35" s="88" t="e">
        <f>'CRONOGRAMA DES'!#REF!</f>
        <v>#REF!</v>
      </c>
      <c r="H35" s="89" t="e">
        <f t="shared" si="2"/>
        <v>#REF!</v>
      </c>
      <c r="I35" s="87" t="e">
        <f t="shared" si="8"/>
        <v>#REF!</v>
      </c>
      <c r="J35" s="88" t="e">
        <f>'CRONOGRAMA DES'!#REF!</f>
        <v>#REF!</v>
      </c>
      <c r="K35" s="89" t="e">
        <f t="shared" si="3"/>
        <v>#REF!</v>
      </c>
      <c r="L35" s="87" t="e">
        <f t="shared" si="9"/>
        <v>#REF!</v>
      </c>
      <c r="M35" s="88" t="e">
        <f>'CRONOGRAMA DES'!#REF!</f>
        <v>#REF!</v>
      </c>
      <c r="N35" s="89" t="e">
        <f t="shared" si="4"/>
        <v>#REF!</v>
      </c>
      <c r="O35" s="87" t="e">
        <f t="shared" si="10"/>
        <v>#REF!</v>
      </c>
      <c r="P35" s="88" t="e">
        <f>'CRONOGRAMA DES'!#REF!</f>
        <v>#REF!</v>
      </c>
      <c r="Q35" s="89" t="e">
        <f t="shared" si="5"/>
        <v>#REF!</v>
      </c>
      <c r="R35" s="87" t="e">
        <f t="shared" si="11"/>
        <v>#REF!</v>
      </c>
      <c r="S35" s="88" t="e">
        <f>'CRONOGRAMA DES'!#REF!</f>
        <v>#REF!</v>
      </c>
      <c r="T35" s="89" t="e">
        <f t="shared" si="6"/>
        <v>#REF!</v>
      </c>
      <c r="U35" s="87" t="e">
        <f t="shared" si="12"/>
        <v>#REF!</v>
      </c>
      <c r="V35" s="88" t="e">
        <f>'CRONOGRAMA DES'!#REF!</f>
        <v>#REF!</v>
      </c>
      <c r="W35" s="89" t="e">
        <f t="shared" si="7"/>
        <v>#REF!</v>
      </c>
      <c r="X35" s="90" t="e">
        <f t="shared" si="13"/>
        <v>#REF!</v>
      </c>
      <c r="Z35" s="1"/>
      <c r="AB35" s="1"/>
    </row>
    <row r="36" spans="1:28" x14ac:dyDescent="0.25">
      <c r="A36" s="2"/>
      <c r="B36" s="92"/>
      <c r="C36" s="92"/>
      <c r="D36" s="93" t="e">
        <f>SUM(D11:D35)</f>
        <v>#REF!</v>
      </c>
      <c r="E36" s="94" t="e">
        <f>SUM(E11:E35)</f>
        <v>#REF!</v>
      </c>
      <c r="F36" s="95"/>
      <c r="G36" s="96"/>
      <c r="H36" s="97"/>
      <c r="I36" s="95"/>
      <c r="J36" s="96"/>
      <c r="K36" s="98"/>
      <c r="L36" s="99"/>
      <c r="M36" s="100"/>
      <c r="N36" s="101"/>
      <c r="O36" s="99"/>
      <c r="P36" s="100"/>
      <c r="Q36" s="101"/>
      <c r="R36" s="102"/>
      <c r="S36" s="103"/>
      <c r="T36" s="104"/>
      <c r="U36" s="102"/>
      <c r="V36" s="103"/>
      <c r="W36" s="103"/>
      <c r="X36" s="105"/>
      <c r="Z36" s="1"/>
      <c r="AB36" s="1"/>
    </row>
    <row r="37" spans="1:28" x14ac:dyDescent="0.25">
      <c r="A37" s="4"/>
      <c r="B37" s="973" t="s">
        <v>8</v>
      </c>
      <c r="C37" s="973"/>
      <c r="D37" s="973"/>
      <c r="E37" s="974"/>
      <c r="F37" s="106" t="e">
        <f>SUM(F11:F35)</f>
        <v>#REF!</v>
      </c>
      <c r="G37" s="107"/>
      <c r="H37" s="108"/>
      <c r="I37" s="106" t="e">
        <f>SUM(I11:I35)</f>
        <v>#REF!</v>
      </c>
      <c r="J37" s="107"/>
      <c r="K37" s="108"/>
      <c r="L37" s="106" t="e">
        <f>SUM(L11:L35)</f>
        <v>#REF!</v>
      </c>
      <c r="M37" s="107"/>
      <c r="N37" s="108"/>
      <c r="O37" s="106" t="e">
        <f>SUM(O11:O35)</f>
        <v>#REF!</v>
      </c>
      <c r="P37" s="107"/>
      <c r="Q37" s="108"/>
      <c r="R37" s="106" t="e">
        <f>SUM(R11:R35)</f>
        <v>#REF!</v>
      </c>
      <c r="S37" s="107"/>
      <c r="T37" s="108"/>
      <c r="U37" s="106" t="e">
        <f>SUM(U11:U35)</f>
        <v>#REF!</v>
      </c>
      <c r="V37" s="107"/>
      <c r="W37" s="108"/>
      <c r="X37" s="105"/>
    </row>
    <row r="38" spans="1:28" x14ac:dyDescent="0.25">
      <c r="A38" s="3"/>
      <c r="B38" s="964" t="s">
        <v>9</v>
      </c>
      <c r="C38" s="964"/>
      <c r="D38" s="964"/>
      <c r="E38" s="965"/>
      <c r="F38" s="109" t="e">
        <f>F37</f>
        <v>#REF!</v>
      </c>
      <c r="G38" s="110" t="e">
        <f>F37/$E$36</f>
        <v>#REF!</v>
      </c>
      <c r="H38" s="111" t="e">
        <f>G38</f>
        <v>#REF!</v>
      </c>
      <c r="I38" s="109" t="e">
        <f>I37+F38</f>
        <v>#REF!</v>
      </c>
      <c r="J38" s="110" t="e">
        <f>I37/$E$36</f>
        <v>#REF!</v>
      </c>
      <c r="K38" s="111" t="e">
        <f>J38+H38</f>
        <v>#REF!</v>
      </c>
      <c r="L38" s="109" t="e">
        <f>I38+L37</f>
        <v>#REF!</v>
      </c>
      <c r="M38" s="110" t="e">
        <f>L37/$E$36</f>
        <v>#REF!</v>
      </c>
      <c r="N38" s="111" t="e">
        <f>M38+K38</f>
        <v>#REF!</v>
      </c>
      <c r="O38" s="109" t="e">
        <f>O37+L38</f>
        <v>#REF!</v>
      </c>
      <c r="P38" s="110" t="e">
        <f>O37/$E$36</f>
        <v>#REF!</v>
      </c>
      <c r="Q38" s="111" t="e">
        <f>P38+N38</f>
        <v>#REF!</v>
      </c>
      <c r="R38" s="109" t="e">
        <f>R37+O38</f>
        <v>#REF!</v>
      </c>
      <c r="S38" s="110" t="e">
        <f>R37/$E$36</f>
        <v>#REF!</v>
      </c>
      <c r="T38" s="111" t="e">
        <f>S38+Q38</f>
        <v>#REF!</v>
      </c>
      <c r="U38" s="109" t="e">
        <f>U37+R38</f>
        <v>#REF!</v>
      </c>
      <c r="V38" s="110" t="e">
        <f>U37/$E$36</f>
        <v>#REF!</v>
      </c>
      <c r="W38" s="111" t="e">
        <f>V38+T38</f>
        <v>#REF!</v>
      </c>
      <c r="X38" s="105"/>
    </row>
    <row r="39" spans="1:28" ht="4.1500000000000004" customHeight="1" x14ac:dyDescent="0.25">
      <c r="A39" s="17"/>
      <c r="B39" s="112"/>
      <c r="C39" s="112"/>
      <c r="D39" s="113"/>
      <c r="E39" s="114"/>
      <c r="F39" s="115"/>
      <c r="G39" s="115"/>
      <c r="H39" s="116"/>
      <c r="I39" s="121"/>
      <c r="J39" s="121"/>
      <c r="K39" s="121"/>
      <c r="L39" s="121"/>
      <c r="M39" s="121"/>
      <c r="N39" s="121"/>
      <c r="O39" s="121"/>
      <c r="P39" s="121"/>
      <c r="Q39" s="121"/>
      <c r="R39" s="121"/>
      <c r="S39" s="121"/>
      <c r="T39" s="121"/>
      <c r="U39" s="121"/>
      <c r="V39" s="121"/>
      <c r="W39" s="121"/>
      <c r="X39" s="122"/>
    </row>
    <row r="40" spans="1:28" x14ac:dyDescent="0.25">
      <c r="A40" s="990" t="s">
        <v>5</v>
      </c>
      <c r="B40" s="991" t="s">
        <v>6</v>
      </c>
      <c r="C40" s="992"/>
      <c r="D40" s="995" t="s">
        <v>0</v>
      </c>
      <c r="E40" s="997" t="s">
        <v>20</v>
      </c>
      <c r="F40" s="970" t="s">
        <v>304</v>
      </c>
      <c r="G40" s="971"/>
      <c r="H40" s="972"/>
      <c r="I40" s="970" t="s">
        <v>305</v>
      </c>
      <c r="J40" s="971"/>
      <c r="K40" s="972"/>
      <c r="L40" s="970" t="s">
        <v>306</v>
      </c>
      <c r="M40" s="971"/>
      <c r="N40" s="972"/>
      <c r="O40" s="970" t="s">
        <v>307</v>
      </c>
      <c r="P40" s="971"/>
      <c r="Q40" s="972"/>
      <c r="R40" s="970" t="s">
        <v>308</v>
      </c>
      <c r="S40" s="971"/>
      <c r="T40" s="972"/>
      <c r="U40" s="970" t="s">
        <v>309</v>
      </c>
      <c r="V40" s="971"/>
      <c r="W40" s="972"/>
      <c r="X40" s="117" t="s">
        <v>222</v>
      </c>
    </row>
    <row r="41" spans="1:28" x14ac:dyDescent="0.25">
      <c r="A41" s="990" t="s">
        <v>5</v>
      </c>
      <c r="B41" s="993"/>
      <c r="C41" s="994"/>
      <c r="D41" s="996"/>
      <c r="E41" s="998"/>
      <c r="F41" s="118" t="s">
        <v>21</v>
      </c>
      <c r="G41" s="118" t="s">
        <v>0</v>
      </c>
      <c r="H41" s="119" t="s">
        <v>31</v>
      </c>
      <c r="I41" s="118" t="s">
        <v>21</v>
      </c>
      <c r="J41" s="118" t="s">
        <v>0</v>
      </c>
      <c r="K41" s="119" t="s">
        <v>31</v>
      </c>
      <c r="L41" s="118" t="s">
        <v>21</v>
      </c>
      <c r="M41" s="118" t="s">
        <v>0</v>
      </c>
      <c r="N41" s="119" t="s">
        <v>31</v>
      </c>
      <c r="O41" s="118" t="s">
        <v>21</v>
      </c>
      <c r="P41" s="118" t="s">
        <v>0</v>
      </c>
      <c r="Q41" s="119" t="s">
        <v>31</v>
      </c>
      <c r="R41" s="118" t="s">
        <v>21</v>
      </c>
      <c r="S41" s="118" t="s">
        <v>0</v>
      </c>
      <c r="T41" s="119" t="s">
        <v>31</v>
      </c>
      <c r="U41" s="118" t="s">
        <v>21</v>
      </c>
      <c r="V41" s="118" t="s">
        <v>0</v>
      </c>
      <c r="W41" s="119" t="s">
        <v>31</v>
      </c>
      <c r="X41" s="120"/>
    </row>
    <row r="42" spans="1:28" x14ac:dyDescent="0.25">
      <c r="A42" s="80" t="s">
        <v>12</v>
      </c>
      <c r="B42" s="83" t="str">
        <f>VLOOKUP(A42,Tabela3[[ITEM]:[DESCRIÇÃO]],6,FALSE)</f>
        <v>SERVIÇOS PRELIMINARES</v>
      </c>
      <c r="C42" s="84"/>
      <c r="D42" s="85" t="e">
        <f t="shared" ref="D42:D66" si="14">E42/E$36</f>
        <v>#REF!</v>
      </c>
      <c r="E42" s="86">
        <f t="shared" ref="E42:E66" si="15">E11</f>
        <v>0</v>
      </c>
      <c r="F42" s="87" t="e">
        <f t="shared" ref="F42:F66" si="16">G42*E42</f>
        <v>#REF!</v>
      </c>
      <c r="G42" s="88" t="e">
        <f>'CRONOGRAMA DES'!#REF!</f>
        <v>#REF!</v>
      </c>
      <c r="H42" s="89" t="e">
        <f t="shared" ref="H42:H66" si="17">G42+W11</f>
        <v>#REF!</v>
      </c>
      <c r="I42" s="87" t="e">
        <f t="shared" ref="I42:I66" si="18">J42*E42</f>
        <v>#REF!</v>
      </c>
      <c r="J42" s="88" t="e">
        <f>'CRONOGRAMA DES'!#REF!</f>
        <v>#REF!</v>
      </c>
      <c r="K42" s="89" t="e">
        <f>J42+H42</f>
        <v>#REF!</v>
      </c>
      <c r="L42" s="87" t="e">
        <f>M42*E42</f>
        <v>#REF!</v>
      </c>
      <c r="M42" s="88" t="e">
        <f>'CRONOGRAMA DES'!#REF!</f>
        <v>#REF!</v>
      </c>
      <c r="N42" s="89" t="e">
        <f t="shared" ref="N42:N63" si="19">M42+K42</f>
        <v>#REF!</v>
      </c>
      <c r="O42" s="87" t="e">
        <f>P42*E42</f>
        <v>#REF!</v>
      </c>
      <c r="P42" s="88" t="e">
        <f>'CRONOGRAMA DES'!#REF!</f>
        <v>#REF!</v>
      </c>
      <c r="Q42" s="89" t="e">
        <f>P42+N42</f>
        <v>#REF!</v>
      </c>
      <c r="R42" s="87" t="e">
        <f>S42*E42</f>
        <v>#REF!</v>
      </c>
      <c r="S42" s="88" t="e">
        <f>'CRONOGRAMA DES'!#REF!</f>
        <v>#REF!</v>
      </c>
      <c r="T42" s="89" t="e">
        <f>S42+Q42</f>
        <v>#REF!</v>
      </c>
      <c r="U42" s="87" t="e">
        <f t="shared" ref="U42:U66" si="20">V42*E42</f>
        <v>#REF!</v>
      </c>
      <c r="V42" s="88" t="e">
        <f>'CRONOGRAMA DES'!#REF!</f>
        <v>#REF!</v>
      </c>
      <c r="W42" s="89" t="e">
        <f>V42+T42</f>
        <v>#REF!</v>
      </c>
      <c r="X42" s="90" t="e">
        <f t="shared" ref="X42:X66" si="21">G42+J42+M42+P42+S42+V42+V11+S11+P11+M11+J11+G11</f>
        <v>#REF!</v>
      </c>
    </row>
    <row r="43" spans="1:28" x14ac:dyDescent="0.25">
      <c r="A43" s="80" t="s">
        <v>11</v>
      </c>
      <c r="B43" s="83" t="str">
        <f>VLOOKUP(A43,Tabela3[[ITEM]:[DESCRIÇÃO]],6,FALSE)</f>
        <v>DEMOLIÇÃO E RETIRADA</v>
      </c>
      <c r="C43" s="84"/>
      <c r="D43" s="85" t="e">
        <f t="shared" si="14"/>
        <v>#REF!</v>
      </c>
      <c r="E43" s="86">
        <f t="shared" si="15"/>
        <v>0</v>
      </c>
      <c r="F43" s="87" t="e">
        <f t="shared" si="16"/>
        <v>#REF!</v>
      </c>
      <c r="G43" s="88" t="e">
        <f>'CRONOGRAMA DES'!#REF!</f>
        <v>#REF!</v>
      </c>
      <c r="H43" s="89" t="e">
        <f t="shared" si="17"/>
        <v>#REF!</v>
      </c>
      <c r="I43" s="87" t="e">
        <f t="shared" si="18"/>
        <v>#REF!</v>
      </c>
      <c r="J43" s="88" t="e">
        <f>'CRONOGRAMA DES'!#REF!</f>
        <v>#REF!</v>
      </c>
      <c r="K43" s="89" t="e">
        <f>J43+H43</f>
        <v>#REF!</v>
      </c>
      <c r="L43" s="87" t="e">
        <f t="shared" ref="L43:L66" si="22">M43*E43</f>
        <v>#REF!</v>
      </c>
      <c r="M43" s="88" t="e">
        <f>'CRONOGRAMA DES'!#REF!</f>
        <v>#REF!</v>
      </c>
      <c r="N43" s="89" t="e">
        <f t="shared" si="19"/>
        <v>#REF!</v>
      </c>
      <c r="O43" s="87" t="e">
        <f t="shared" ref="O43:O66" si="23">P43*E43</f>
        <v>#REF!</v>
      </c>
      <c r="P43" s="88" t="e">
        <f>'CRONOGRAMA DES'!#REF!</f>
        <v>#REF!</v>
      </c>
      <c r="Q43" s="89" t="e">
        <f t="shared" ref="Q43:Q63" si="24">P43+N43</f>
        <v>#REF!</v>
      </c>
      <c r="R43" s="87" t="e">
        <f t="shared" ref="R43:R66" si="25">S43*E43</f>
        <v>#REF!</v>
      </c>
      <c r="S43" s="88" t="e">
        <f>'CRONOGRAMA DES'!#REF!</f>
        <v>#REF!</v>
      </c>
      <c r="T43" s="89" t="e">
        <f t="shared" ref="T43:T66" si="26">S43+Q43</f>
        <v>#REF!</v>
      </c>
      <c r="U43" s="87" t="e">
        <f t="shared" si="20"/>
        <v>#REF!</v>
      </c>
      <c r="V43" s="88" t="e">
        <f>'CRONOGRAMA DES'!#REF!</f>
        <v>#REF!</v>
      </c>
      <c r="W43" s="89" t="e">
        <f t="shared" ref="W43:W66" si="27">V43+T43</f>
        <v>#REF!</v>
      </c>
      <c r="X43" s="90" t="e">
        <f t="shared" si="21"/>
        <v>#REF!</v>
      </c>
    </row>
    <row r="44" spans="1:28" x14ac:dyDescent="0.25">
      <c r="A44" s="80" t="s">
        <v>15</v>
      </c>
      <c r="B44" s="83" t="str">
        <f>VLOOKUP(A44,Tabela3[[ITEM]:[DESCRIÇÃO]],6,FALSE)</f>
        <v>REPARO</v>
      </c>
      <c r="C44" s="91"/>
      <c r="D44" s="85" t="e">
        <f t="shared" si="14"/>
        <v>#REF!</v>
      </c>
      <c r="E44" s="86">
        <f t="shared" si="15"/>
        <v>0</v>
      </c>
      <c r="F44" s="87" t="e">
        <f t="shared" si="16"/>
        <v>#REF!</v>
      </c>
      <c r="G44" s="88" t="e">
        <f>'CRONOGRAMA DES'!#REF!</f>
        <v>#REF!</v>
      </c>
      <c r="H44" s="89" t="e">
        <f t="shared" si="17"/>
        <v>#REF!</v>
      </c>
      <c r="I44" s="87" t="e">
        <f t="shared" si="18"/>
        <v>#REF!</v>
      </c>
      <c r="J44" s="88" t="e">
        <f>'CRONOGRAMA DES'!#REF!</f>
        <v>#REF!</v>
      </c>
      <c r="K44" s="89" t="e">
        <f>J44+H44</f>
        <v>#REF!</v>
      </c>
      <c r="L44" s="87" t="e">
        <f t="shared" si="22"/>
        <v>#REF!</v>
      </c>
      <c r="M44" s="88" t="e">
        <f>'CRONOGRAMA DES'!#REF!</f>
        <v>#REF!</v>
      </c>
      <c r="N44" s="89" t="e">
        <f t="shared" si="19"/>
        <v>#REF!</v>
      </c>
      <c r="O44" s="87" t="e">
        <f t="shared" si="23"/>
        <v>#REF!</v>
      </c>
      <c r="P44" s="88" t="e">
        <f>'CRONOGRAMA DES'!#REF!</f>
        <v>#REF!</v>
      </c>
      <c r="Q44" s="89" t="e">
        <f t="shared" si="24"/>
        <v>#REF!</v>
      </c>
      <c r="R44" s="87" t="e">
        <f t="shared" si="25"/>
        <v>#REF!</v>
      </c>
      <c r="S44" s="88" t="e">
        <f>'CRONOGRAMA DES'!#REF!</f>
        <v>#REF!</v>
      </c>
      <c r="T44" s="89" t="e">
        <f t="shared" si="26"/>
        <v>#REF!</v>
      </c>
      <c r="U44" s="87" t="e">
        <f t="shared" si="20"/>
        <v>#REF!</v>
      </c>
      <c r="V44" s="88" t="e">
        <f>'CRONOGRAMA DES'!#REF!</f>
        <v>#REF!</v>
      </c>
      <c r="W44" s="89" t="e">
        <f t="shared" si="27"/>
        <v>#REF!</v>
      </c>
      <c r="X44" s="90" t="e">
        <f t="shared" si="21"/>
        <v>#REF!</v>
      </c>
    </row>
    <row r="45" spans="1:28" x14ac:dyDescent="0.25">
      <c r="A45" s="80" t="s">
        <v>32</v>
      </c>
      <c r="B45" s="83" t="str">
        <f>VLOOKUP(A45,Tabela3[[ITEM]:[DESCRIÇÃO]],6,FALSE)</f>
        <v>VEDAÇÃO</v>
      </c>
      <c r="C45" s="91"/>
      <c r="D45" s="85" t="e">
        <f t="shared" si="14"/>
        <v>#REF!</v>
      </c>
      <c r="E45" s="86">
        <f t="shared" si="15"/>
        <v>0</v>
      </c>
      <c r="F45" s="87" t="e">
        <f t="shared" si="16"/>
        <v>#REF!</v>
      </c>
      <c r="G45" s="88" t="e">
        <f>'CRONOGRAMA DES'!#REF!</f>
        <v>#REF!</v>
      </c>
      <c r="H45" s="89" t="e">
        <f t="shared" si="17"/>
        <v>#REF!</v>
      </c>
      <c r="I45" s="87" t="e">
        <f t="shared" si="18"/>
        <v>#REF!</v>
      </c>
      <c r="J45" s="88" t="e">
        <f>'CRONOGRAMA DES'!#REF!</f>
        <v>#REF!</v>
      </c>
      <c r="K45" s="89" t="e">
        <f>J45+H45</f>
        <v>#REF!</v>
      </c>
      <c r="L45" s="87" t="e">
        <f t="shared" si="22"/>
        <v>#REF!</v>
      </c>
      <c r="M45" s="88" t="e">
        <f>'CRONOGRAMA DES'!#REF!</f>
        <v>#REF!</v>
      </c>
      <c r="N45" s="89" t="e">
        <f t="shared" si="19"/>
        <v>#REF!</v>
      </c>
      <c r="O45" s="87" t="e">
        <f t="shared" si="23"/>
        <v>#REF!</v>
      </c>
      <c r="P45" s="88" t="e">
        <f>'CRONOGRAMA DES'!#REF!</f>
        <v>#REF!</v>
      </c>
      <c r="Q45" s="89" t="e">
        <f t="shared" si="24"/>
        <v>#REF!</v>
      </c>
      <c r="R45" s="87" t="e">
        <f t="shared" si="25"/>
        <v>#REF!</v>
      </c>
      <c r="S45" s="88" t="e">
        <f>'CRONOGRAMA DES'!#REF!</f>
        <v>#REF!</v>
      </c>
      <c r="T45" s="89" t="e">
        <f t="shared" si="26"/>
        <v>#REF!</v>
      </c>
      <c r="U45" s="87" t="e">
        <f t="shared" si="20"/>
        <v>#REF!</v>
      </c>
      <c r="V45" s="88" t="e">
        <f>'CRONOGRAMA DES'!#REF!</f>
        <v>#REF!</v>
      </c>
      <c r="W45" s="89" t="e">
        <f t="shared" si="27"/>
        <v>#REF!</v>
      </c>
      <c r="X45" s="90" t="e">
        <f t="shared" si="21"/>
        <v>#REF!</v>
      </c>
    </row>
    <row r="46" spans="1:28" x14ac:dyDescent="0.25">
      <c r="A46" s="80" t="s">
        <v>53</v>
      </c>
      <c r="B46" s="83" t="str">
        <f>VLOOKUP(A46,Tabela3[[ITEM]:[DESCRIÇÃO]],6,FALSE)</f>
        <v>COBERTURA</v>
      </c>
      <c r="C46" s="91"/>
      <c r="D46" s="85" t="e">
        <f t="shared" si="14"/>
        <v>#REF!</v>
      </c>
      <c r="E46" s="86">
        <f t="shared" si="15"/>
        <v>0</v>
      </c>
      <c r="F46" s="87" t="e">
        <f t="shared" si="16"/>
        <v>#REF!</v>
      </c>
      <c r="G46" s="88" t="e">
        <f>'CRONOGRAMA DES'!#REF!</f>
        <v>#REF!</v>
      </c>
      <c r="H46" s="89" t="e">
        <f t="shared" si="17"/>
        <v>#REF!</v>
      </c>
      <c r="I46" s="87" t="e">
        <f t="shared" si="18"/>
        <v>#REF!</v>
      </c>
      <c r="J46" s="88" t="e">
        <f>'CRONOGRAMA DES'!#REF!</f>
        <v>#REF!</v>
      </c>
      <c r="K46" s="89" t="e">
        <f t="shared" ref="K46:K63" si="28">J46+H46</f>
        <v>#REF!</v>
      </c>
      <c r="L46" s="87" t="e">
        <f t="shared" si="22"/>
        <v>#REF!</v>
      </c>
      <c r="M46" s="88" t="e">
        <f>'CRONOGRAMA DES'!#REF!</f>
        <v>#REF!</v>
      </c>
      <c r="N46" s="89" t="e">
        <f t="shared" si="19"/>
        <v>#REF!</v>
      </c>
      <c r="O46" s="87" t="e">
        <f t="shared" si="23"/>
        <v>#REF!</v>
      </c>
      <c r="P46" s="88" t="e">
        <f>'CRONOGRAMA DES'!#REF!</f>
        <v>#REF!</v>
      </c>
      <c r="Q46" s="89" t="e">
        <f t="shared" si="24"/>
        <v>#REF!</v>
      </c>
      <c r="R46" s="87" t="e">
        <f t="shared" si="25"/>
        <v>#REF!</v>
      </c>
      <c r="S46" s="88" t="e">
        <f>'CRONOGRAMA DES'!#REF!</f>
        <v>#REF!</v>
      </c>
      <c r="T46" s="89" t="e">
        <f t="shared" si="26"/>
        <v>#REF!</v>
      </c>
      <c r="U46" s="87" t="e">
        <f t="shared" si="20"/>
        <v>#REF!</v>
      </c>
      <c r="V46" s="88" t="e">
        <f>'CRONOGRAMA DES'!#REF!</f>
        <v>#REF!</v>
      </c>
      <c r="W46" s="89" t="e">
        <f t="shared" si="27"/>
        <v>#REF!</v>
      </c>
      <c r="X46" s="90" t="e">
        <f t="shared" si="21"/>
        <v>#REF!</v>
      </c>
    </row>
    <row r="47" spans="1:28" x14ac:dyDescent="0.25">
      <c r="A47" s="80" t="s">
        <v>118</v>
      </c>
      <c r="B47" s="83" t="str">
        <f>VLOOKUP(A47,Tabela3[[ITEM]:[DESCRIÇÃO]],6,FALSE)</f>
        <v>REVESTIMENTO DE PAREDES E TETOS</v>
      </c>
      <c r="C47" s="91"/>
      <c r="D47" s="85" t="e">
        <f t="shared" si="14"/>
        <v>#REF!</v>
      </c>
      <c r="E47" s="86">
        <f t="shared" si="15"/>
        <v>0</v>
      </c>
      <c r="F47" s="87" t="e">
        <f t="shared" si="16"/>
        <v>#REF!</v>
      </c>
      <c r="G47" s="88" t="e">
        <f>'CRONOGRAMA DES'!#REF!</f>
        <v>#REF!</v>
      </c>
      <c r="H47" s="89" t="e">
        <f t="shared" si="17"/>
        <v>#REF!</v>
      </c>
      <c r="I47" s="87" t="e">
        <f t="shared" si="18"/>
        <v>#REF!</v>
      </c>
      <c r="J47" s="88" t="e">
        <f>'CRONOGRAMA DES'!#REF!</f>
        <v>#REF!</v>
      </c>
      <c r="K47" s="89" t="e">
        <f t="shared" si="28"/>
        <v>#REF!</v>
      </c>
      <c r="L47" s="87" t="e">
        <f t="shared" si="22"/>
        <v>#REF!</v>
      </c>
      <c r="M47" s="88" t="e">
        <f>'CRONOGRAMA DES'!#REF!</f>
        <v>#REF!</v>
      </c>
      <c r="N47" s="89" t="e">
        <f t="shared" si="19"/>
        <v>#REF!</v>
      </c>
      <c r="O47" s="87" t="e">
        <f t="shared" si="23"/>
        <v>#REF!</v>
      </c>
      <c r="P47" s="88" t="e">
        <f>'CRONOGRAMA DES'!#REF!</f>
        <v>#REF!</v>
      </c>
      <c r="Q47" s="89" t="e">
        <f t="shared" si="24"/>
        <v>#REF!</v>
      </c>
      <c r="R47" s="87" t="e">
        <f t="shared" si="25"/>
        <v>#REF!</v>
      </c>
      <c r="S47" s="88" t="e">
        <f>'CRONOGRAMA DES'!#REF!</f>
        <v>#REF!</v>
      </c>
      <c r="T47" s="89" t="e">
        <f t="shared" si="26"/>
        <v>#REF!</v>
      </c>
      <c r="U47" s="87" t="e">
        <f t="shared" si="20"/>
        <v>#REF!</v>
      </c>
      <c r="V47" s="88" t="e">
        <f>'CRONOGRAMA DES'!#REF!</f>
        <v>#REF!</v>
      </c>
      <c r="W47" s="89" t="e">
        <f t="shared" si="27"/>
        <v>#REF!</v>
      </c>
      <c r="X47" s="90" t="e">
        <f t="shared" si="21"/>
        <v>#REF!</v>
      </c>
    </row>
    <row r="48" spans="1:28" x14ac:dyDescent="0.25">
      <c r="A48" s="80" t="s">
        <v>56</v>
      </c>
      <c r="B48" s="83" t="str">
        <f>VLOOKUP(A48,Tabela3[[ITEM]:[DESCRIÇÃO]],6,FALSE)</f>
        <v>ESQUADRIAS, FERRAGENS E VIDROS</v>
      </c>
      <c r="C48" s="91"/>
      <c r="D48" s="85" t="e">
        <f t="shared" si="14"/>
        <v>#REF!</v>
      </c>
      <c r="E48" s="86">
        <f t="shared" si="15"/>
        <v>0</v>
      </c>
      <c r="F48" s="87" t="e">
        <f t="shared" si="16"/>
        <v>#REF!</v>
      </c>
      <c r="G48" s="88" t="e">
        <f>'CRONOGRAMA DES'!#REF!</f>
        <v>#REF!</v>
      </c>
      <c r="H48" s="89" t="e">
        <f t="shared" si="17"/>
        <v>#REF!</v>
      </c>
      <c r="I48" s="87" t="e">
        <f t="shared" si="18"/>
        <v>#REF!</v>
      </c>
      <c r="J48" s="88" t="e">
        <f>'CRONOGRAMA DES'!#REF!</f>
        <v>#REF!</v>
      </c>
      <c r="K48" s="89" t="e">
        <f t="shared" si="28"/>
        <v>#REF!</v>
      </c>
      <c r="L48" s="87" t="e">
        <f t="shared" si="22"/>
        <v>#REF!</v>
      </c>
      <c r="M48" s="88" t="e">
        <f>'CRONOGRAMA DES'!#REF!</f>
        <v>#REF!</v>
      </c>
      <c r="N48" s="89" t="e">
        <f t="shared" si="19"/>
        <v>#REF!</v>
      </c>
      <c r="O48" s="87" t="e">
        <f t="shared" si="23"/>
        <v>#REF!</v>
      </c>
      <c r="P48" s="88" t="e">
        <f>'CRONOGRAMA DES'!#REF!</f>
        <v>#REF!</v>
      </c>
      <c r="Q48" s="89" t="e">
        <f t="shared" si="24"/>
        <v>#REF!</v>
      </c>
      <c r="R48" s="87" t="e">
        <f t="shared" si="25"/>
        <v>#REF!</v>
      </c>
      <c r="S48" s="88" t="e">
        <f>'CRONOGRAMA DES'!#REF!</f>
        <v>#REF!</v>
      </c>
      <c r="T48" s="89" t="e">
        <f t="shared" si="26"/>
        <v>#REF!</v>
      </c>
      <c r="U48" s="87" t="e">
        <f t="shared" si="20"/>
        <v>#REF!</v>
      </c>
      <c r="V48" s="88" t="e">
        <f>'CRONOGRAMA DES'!#REF!</f>
        <v>#REF!</v>
      </c>
      <c r="W48" s="89" t="e">
        <f t="shared" si="27"/>
        <v>#REF!</v>
      </c>
      <c r="X48" s="90" t="e">
        <f t="shared" si="21"/>
        <v>#REF!</v>
      </c>
    </row>
    <row r="49" spans="1:24" x14ac:dyDescent="0.25">
      <c r="A49" s="80" t="s">
        <v>59</v>
      </c>
      <c r="B49" s="83" t="str">
        <f>VLOOKUP(A49,Tabela3[[ITEM]:[DESCRIÇÃO]],6,FALSE)</f>
        <v>PISO</v>
      </c>
      <c r="C49" s="84"/>
      <c r="D49" s="85" t="e">
        <f t="shared" si="14"/>
        <v>#REF!</v>
      </c>
      <c r="E49" s="86">
        <f t="shared" si="15"/>
        <v>0</v>
      </c>
      <c r="F49" s="87" t="e">
        <f t="shared" si="16"/>
        <v>#REF!</v>
      </c>
      <c r="G49" s="88" t="e">
        <f>'CRONOGRAMA DES'!#REF!</f>
        <v>#REF!</v>
      </c>
      <c r="H49" s="89" t="e">
        <f t="shared" si="17"/>
        <v>#REF!</v>
      </c>
      <c r="I49" s="87" t="e">
        <f t="shared" si="18"/>
        <v>#REF!</v>
      </c>
      <c r="J49" s="88" t="e">
        <f>'CRONOGRAMA DES'!#REF!</f>
        <v>#REF!</v>
      </c>
      <c r="K49" s="89" t="e">
        <f t="shared" si="28"/>
        <v>#REF!</v>
      </c>
      <c r="L49" s="87" t="e">
        <f t="shared" si="22"/>
        <v>#REF!</v>
      </c>
      <c r="M49" s="88" t="e">
        <f>'CRONOGRAMA DES'!#REF!</f>
        <v>#REF!</v>
      </c>
      <c r="N49" s="89" t="e">
        <f t="shared" si="19"/>
        <v>#REF!</v>
      </c>
      <c r="O49" s="87" t="e">
        <f t="shared" si="23"/>
        <v>#REF!</v>
      </c>
      <c r="P49" s="88" t="e">
        <f>'CRONOGRAMA DES'!#REF!</f>
        <v>#REF!</v>
      </c>
      <c r="Q49" s="89" t="e">
        <f t="shared" si="24"/>
        <v>#REF!</v>
      </c>
      <c r="R49" s="87" t="e">
        <f t="shared" si="25"/>
        <v>#REF!</v>
      </c>
      <c r="S49" s="88" t="e">
        <f>'CRONOGRAMA DES'!#REF!</f>
        <v>#REF!</v>
      </c>
      <c r="T49" s="89" t="e">
        <f t="shared" si="26"/>
        <v>#REF!</v>
      </c>
      <c r="U49" s="87" t="e">
        <f t="shared" si="20"/>
        <v>#REF!</v>
      </c>
      <c r="V49" s="88" t="e">
        <f>'CRONOGRAMA DES'!#REF!</f>
        <v>#REF!</v>
      </c>
      <c r="W49" s="89" t="e">
        <f t="shared" si="27"/>
        <v>#REF!</v>
      </c>
      <c r="X49" s="90" t="e">
        <f t="shared" si="21"/>
        <v>#REF!</v>
      </c>
    </row>
    <row r="50" spans="1:24" x14ac:dyDescent="0.25">
      <c r="A50" s="80" t="s">
        <v>132</v>
      </c>
      <c r="B50" s="83" t="str">
        <f>VLOOKUP(A50,Tabela3[[ITEM]:[DESCRIÇÃO]],6,FALSE)</f>
        <v>INSTALAÇÕES HIDRÁULICAS/SANITÁRIAS/ÁGUAS PLUVIAIS</v>
      </c>
      <c r="C50" s="84"/>
      <c r="D50" s="85" t="e">
        <f t="shared" si="14"/>
        <v>#REF!</v>
      </c>
      <c r="E50" s="86">
        <f t="shared" si="15"/>
        <v>0</v>
      </c>
      <c r="F50" s="87" t="e">
        <f t="shared" si="16"/>
        <v>#REF!</v>
      </c>
      <c r="G50" s="88" t="e">
        <f>'CRONOGRAMA DES'!#REF!</f>
        <v>#REF!</v>
      </c>
      <c r="H50" s="89" t="e">
        <f t="shared" si="17"/>
        <v>#REF!</v>
      </c>
      <c r="I50" s="87" t="e">
        <f t="shared" si="18"/>
        <v>#REF!</v>
      </c>
      <c r="J50" s="88" t="e">
        <f>'CRONOGRAMA DES'!#REF!</f>
        <v>#REF!</v>
      </c>
      <c r="K50" s="89" t="e">
        <f t="shared" si="28"/>
        <v>#REF!</v>
      </c>
      <c r="L50" s="87" t="e">
        <f t="shared" si="22"/>
        <v>#REF!</v>
      </c>
      <c r="M50" s="88" t="e">
        <f>'CRONOGRAMA DES'!#REF!</f>
        <v>#REF!</v>
      </c>
      <c r="N50" s="89" t="e">
        <f t="shared" si="19"/>
        <v>#REF!</v>
      </c>
      <c r="O50" s="87" t="e">
        <f t="shared" si="23"/>
        <v>#REF!</v>
      </c>
      <c r="P50" s="88" t="e">
        <f>'CRONOGRAMA DES'!#REF!</f>
        <v>#REF!</v>
      </c>
      <c r="Q50" s="89" t="e">
        <f t="shared" si="24"/>
        <v>#REF!</v>
      </c>
      <c r="R50" s="87" t="e">
        <f t="shared" si="25"/>
        <v>#REF!</v>
      </c>
      <c r="S50" s="88" t="e">
        <f>'CRONOGRAMA DES'!#REF!</f>
        <v>#REF!</v>
      </c>
      <c r="T50" s="89" t="e">
        <f t="shared" si="26"/>
        <v>#REF!</v>
      </c>
      <c r="U50" s="87" t="e">
        <f t="shared" si="20"/>
        <v>#REF!</v>
      </c>
      <c r="V50" s="88" t="e">
        <f>'CRONOGRAMA DES'!#REF!</f>
        <v>#REF!</v>
      </c>
      <c r="W50" s="89" t="e">
        <f t="shared" si="27"/>
        <v>#REF!</v>
      </c>
      <c r="X50" s="90" t="e">
        <f t="shared" si="21"/>
        <v>#REF!</v>
      </c>
    </row>
    <row r="51" spans="1:24" x14ac:dyDescent="0.25">
      <c r="A51" s="80" t="s">
        <v>136</v>
      </c>
      <c r="B51" s="83" t="str">
        <f>VLOOKUP(A51,Tabela3[[ITEM]:[DESCRIÇÃO]],6,FALSE)</f>
        <v>LOUÇAS, METAIS E ACESSÓRIOS</v>
      </c>
      <c r="C51" s="91"/>
      <c r="D51" s="85" t="e">
        <f t="shared" si="14"/>
        <v>#REF!</v>
      </c>
      <c r="E51" s="86">
        <f t="shared" si="15"/>
        <v>0</v>
      </c>
      <c r="F51" s="87" t="e">
        <f t="shared" si="16"/>
        <v>#REF!</v>
      </c>
      <c r="G51" s="88" t="e">
        <f>'CRONOGRAMA DES'!#REF!</f>
        <v>#REF!</v>
      </c>
      <c r="H51" s="89" t="e">
        <f t="shared" si="17"/>
        <v>#REF!</v>
      </c>
      <c r="I51" s="87" t="e">
        <f t="shared" si="18"/>
        <v>#REF!</v>
      </c>
      <c r="J51" s="88" t="e">
        <f>'CRONOGRAMA DES'!#REF!</f>
        <v>#REF!</v>
      </c>
      <c r="K51" s="89" t="e">
        <f t="shared" si="28"/>
        <v>#REF!</v>
      </c>
      <c r="L51" s="87" t="e">
        <f t="shared" si="22"/>
        <v>#REF!</v>
      </c>
      <c r="M51" s="88" t="e">
        <f>'CRONOGRAMA DES'!#REF!</f>
        <v>#REF!</v>
      </c>
      <c r="N51" s="89" t="e">
        <f t="shared" si="19"/>
        <v>#REF!</v>
      </c>
      <c r="O51" s="87" t="e">
        <f t="shared" si="23"/>
        <v>#REF!</v>
      </c>
      <c r="P51" s="88" t="e">
        <f>'CRONOGRAMA DES'!#REF!</f>
        <v>#REF!</v>
      </c>
      <c r="Q51" s="89" t="e">
        <f t="shared" si="24"/>
        <v>#REF!</v>
      </c>
      <c r="R51" s="87" t="e">
        <f t="shared" si="25"/>
        <v>#REF!</v>
      </c>
      <c r="S51" s="88" t="e">
        <f>'CRONOGRAMA DES'!#REF!</f>
        <v>#REF!</v>
      </c>
      <c r="T51" s="89" t="e">
        <f t="shared" si="26"/>
        <v>#REF!</v>
      </c>
      <c r="U51" s="87" t="e">
        <f t="shared" si="20"/>
        <v>#REF!</v>
      </c>
      <c r="V51" s="88" t="e">
        <f>'CRONOGRAMA DES'!#REF!</f>
        <v>#REF!</v>
      </c>
      <c r="W51" s="89" t="e">
        <f t="shared" si="27"/>
        <v>#REF!</v>
      </c>
      <c r="X51" s="90" t="e">
        <f t="shared" si="21"/>
        <v>#REF!</v>
      </c>
    </row>
    <row r="52" spans="1:24" x14ac:dyDescent="0.25">
      <c r="A52" s="80" t="s">
        <v>137</v>
      </c>
      <c r="B52" s="83" t="str">
        <f>VLOOKUP(A52,Tabela3[[ITEM]:[DESCRIÇÃO]],6,FALSE)</f>
        <v>ACESSIBILIDADE</v>
      </c>
      <c r="C52" s="91"/>
      <c r="D52" s="85" t="e">
        <f t="shared" si="14"/>
        <v>#REF!</v>
      </c>
      <c r="E52" s="86">
        <f t="shared" si="15"/>
        <v>0</v>
      </c>
      <c r="F52" s="87" t="e">
        <f t="shared" si="16"/>
        <v>#REF!</v>
      </c>
      <c r="G52" s="88" t="e">
        <f>'CRONOGRAMA DES'!#REF!</f>
        <v>#REF!</v>
      </c>
      <c r="H52" s="89" t="e">
        <f t="shared" si="17"/>
        <v>#REF!</v>
      </c>
      <c r="I52" s="87" t="e">
        <f t="shared" si="18"/>
        <v>#REF!</v>
      </c>
      <c r="J52" s="88" t="e">
        <f>'CRONOGRAMA DES'!#REF!</f>
        <v>#REF!</v>
      </c>
      <c r="K52" s="89" t="e">
        <f t="shared" si="28"/>
        <v>#REF!</v>
      </c>
      <c r="L52" s="87" t="e">
        <f t="shared" si="22"/>
        <v>#REF!</v>
      </c>
      <c r="M52" s="88" t="e">
        <f>'CRONOGRAMA DES'!#REF!</f>
        <v>#REF!</v>
      </c>
      <c r="N52" s="89" t="e">
        <f t="shared" si="19"/>
        <v>#REF!</v>
      </c>
      <c r="O52" s="87" t="e">
        <f t="shared" si="23"/>
        <v>#REF!</v>
      </c>
      <c r="P52" s="88" t="e">
        <f>'CRONOGRAMA DES'!#REF!</f>
        <v>#REF!</v>
      </c>
      <c r="Q52" s="89" t="e">
        <f t="shared" si="24"/>
        <v>#REF!</v>
      </c>
      <c r="R52" s="87" t="e">
        <f t="shared" si="25"/>
        <v>#REF!</v>
      </c>
      <c r="S52" s="88" t="e">
        <f>'CRONOGRAMA DES'!#REF!</f>
        <v>#REF!</v>
      </c>
      <c r="T52" s="89" t="e">
        <f t="shared" si="26"/>
        <v>#REF!</v>
      </c>
      <c r="U52" s="87" t="e">
        <f t="shared" si="20"/>
        <v>#REF!</v>
      </c>
      <c r="V52" s="88" t="e">
        <f>'CRONOGRAMA DES'!#REF!</f>
        <v>#REF!</v>
      </c>
      <c r="W52" s="89" t="e">
        <f t="shared" si="27"/>
        <v>#REF!</v>
      </c>
      <c r="X52" s="90" t="e">
        <f t="shared" si="21"/>
        <v>#REF!</v>
      </c>
    </row>
    <row r="53" spans="1:24" x14ac:dyDescent="0.25">
      <c r="A53" s="80" t="s">
        <v>140</v>
      </c>
      <c r="B53" s="83" t="str">
        <f>VLOOKUP(A53,Tabela3[[ITEM]:[DESCRIÇÃO]],6,FALSE)</f>
        <v>INSTALAÇÕES ELETRICAS E AR CONDICIONADO</v>
      </c>
      <c r="C53" s="91"/>
      <c r="D53" s="85" t="e">
        <f t="shared" si="14"/>
        <v>#REF!</v>
      </c>
      <c r="E53" s="86">
        <f t="shared" si="15"/>
        <v>0</v>
      </c>
      <c r="F53" s="87" t="e">
        <f t="shared" si="16"/>
        <v>#REF!</v>
      </c>
      <c r="G53" s="88" t="e">
        <f>'CRONOGRAMA DES'!#REF!</f>
        <v>#REF!</v>
      </c>
      <c r="H53" s="89" t="e">
        <f t="shared" si="17"/>
        <v>#REF!</v>
      </c>
      <c r="I53" s="87" t="e">
        <f t="shared" si="18"/>
        <v>#REF!</v>
      </c>
      <c r="J53" s="88" t="e">
        <f>'CRONOGRAMA DES'!#REF!</f>
        <v>#REF!</v>
      </c>
      <c r="K53" s="89" t="e">
        <f t="shared" si="28"/>
        <v>#REF!</v>
      </c>
      <c r="L53" s="87" t="e">
        <f t="shared" si="22"/>
        <v>#REF!</v>
      </c>
      <c r="M53" s="88" t="e">
        <f>'CRONOGRAMA DES'!#REF!</f>
        <v>#REF!</v>
      </c>
      <c r="N53" s="89" t="e">
        <f t="shared" si="19"/>
        <v>#REF!</v>
      </c>
      <c r="O53" s="87" t="e">
        <f t="shared" si="23"/>
        <v>#REF!</v>
      </c>
      <c r="P53" s="88" t="e">
        <f>'CRONOGRAMA DES'!#REF!</f>
        <v>#REF!</v>
      </c>
      <c r="Q53" s="89" t="e">
        <f t="shared" si="24"/>
        <v>#REF!</v>
      </c>
      <c r="R53" s="87" t="e">
        <f t="shared" si="25"/>
        <v>#REF!</v>
      </c>
      <c r="S53" s="88" t="e">
        <f>'CRONOGRAMA DES'!#REF!</f>
        <v>#REF!</v>
      </c>
      <c r="T53" s="89" t="e">
        <f t="shared" si="26"/>
        <v>#REF!</v>
      </c>
      <c r="U53" s="87" t="e">
        <f t="shared" si="20"/>
        <v>#REF!</v>
      </c>
      <c r="V53" s="88" t="e">
        <f>'CRONOGRAMA DES'!#REF!</f>
        <v>#REF!</v>
      </c>
      <c r="W53" s="89" t="e">
        <f t="shared" si="27"/>
        <v>#REF!</v>
      </c>
      <c r="X53" s="90" t="e">
        <f t="shared" si="21"/>
        <v>#REF!</v>
      </c>
    </row>
    <row r="54" spans="1:24" x14ac:dyDescent="0.25">
      <c r="A54" s="80" t="s">
        <v>143</v>
      </c>
      <c r="B54" s="83" t="str">
        <f>VLOOKUP(A54,Tabela3[[ITEM]:[DESCRIÇÃO]],6,FALSE)</f>
        <v>TELEFONIA E LÓGICA</v>
      </c>
      <c r="C54" s="91"/>
      <c r="D54" s="85" t="e">
        <f t="shared" si="14"/>
        <v>#REF!</v>
      </c>
      <c r="E54" s="86">
        <f t="shared" si="15"/>
        <v>0</v>
      </c>
      <c r="F54" s="87" t="e">
        <f t="shared" si="16"/>
        <v>#REF!</v>
      </c>
      <c r="G54" s="88" t="e">
        <f>'CRONOGRAMA DES'!#REF!</f>
        <v>#REF!</v>
      </c>
      <c r="H54" s="89" t="e">
        <f t="shared" si="17"/>
        <v>#REF!</v>
      </c>
      <c r="I54" s="87" t="e">
        <f t="shared" si="18"/>
        <v>#REF!</v>
      </c>
      <c r="J54" s="88" t="e">
        <f>'CRONOGRAMA DES'!#REF!</f>
        <v>#REF!</v>
      </c>
      <c r="K54" s="89" t="e">
        <f t="shared" si="28"/>
        <v>#REF!</v>
      </c>
      <c r="L54" s="87" t="e">
        <f t="shared" si="22"/>
        <v>#REF!</v>
      </c>
      <c r="M54" s="88" t="e">
        <f>'CRONOGRAMA DES'!#REF!</f>
        <v>#REF!</v>
      </c>
      <c r="N54" s="89" t="e">
        <f t="shared" si="19"/>
        <v>#REF!</v>
      </c>
      <c r="O54" s="87" t="e">
        <f t="shared" si="23"/>
        <v>#REF!</v>
      </c>
      <c r="P54" s="88" t="e">
        <f>'CRONOGRAMA DES'!#REF!</f>
        <v>#REF!</v>
      </c>
      <c r="Q54" s="89" t="e">
        <f t="shared" si="24"/>
        <v>#REF!</v>
      </c>
      <c r="R54" s="87" t="e">
        <f t="shared" si="25"/>
        <v>#REF!</v>
      </c>
      <c r="S54" s="88" t="e">
        <f>'CRONOGRAMA DES'!#REF!</f>
        <v>#REF!</v>
      </c>
      <c r="T54" s="89" t="e">
        <f t="shared" si="26"/>
        <v>#REF!</v>
      </c>
      <c r="U54" s="87" t="e">
        <f t="shared" si="20"/>
        <v>#REF!</v>
      </c>
      <c r="V54" s="88" t="e">
        <f>'CRONOGRAMA DES'!#REF!</f>
        <v>#REF!</v>
      </c>
      <c r="W54" s="89" t="e">
        <f t="shared" si="27"/>
        <v>#REF!</v>
      </c>
      <c r="X54" s="90" t="e">
        <f t="shared" si="21"/>
        <v>#REF!</v>
      </c>
    </row>
    <row r="55" spans="1:24" x14ac:dyDescent="0.25">
      <c r="A55" s="80" t="s">
        <v>144</v>
      </c>
      <c r="B55" s="83" t="str">
        <f>VLOOKUP(A55,Tabela3[[ITEM]:[DESCRIÇÃO]],6,FALSE)</f>
        <v>PREVENÇÃO DE COMBATE A INCÊNDIO E PÂNICO</v>
      </c>
      <c r="C55" s="91"/>
      <c r="D55" s="85" t="e">
        <f t="shared" si="14"/>
        <v>#REF!</v>
      </c>
      <c r="E55" s="86">
        <f t="shared" si="15"/>
        <v>0</v>
      </c>
      <c r="F55" s="87" t="e">
        <f t="shared" si="16"/>
        <v>#REF!</v>
      </c>
      <c r="G55" s="88" t="e">
        <f>'CRONOGRAMA DES'!#REF!</f>
        <v>#REF!</v>
      </c>
      <c r="H55" s="89" t="e">
        <f t="shared" si="17"/>
        <v>#REF!</v>
      </c>
      <c r="I55" s="87" t="e">
        <f t="shared" si="18"/>
        <v>#REF!</v>
      </c>
      <c r="J55" s="88" t="e">
        <f>'CRONOGRAMA DES'!#REF!</f>
        <v>#REF!</v>
      </c>
      <c r="K55" s="89" t="e">
        <f t="shared" si="28"/>
        <v>#REF!</v>
      </c>
      <c r="L55" s="87" t="e">
        <f t="shared" si="22"/>
        <v>#REF!</v>
      </c>
      <c r="M55" s="88" t="e">
        <f>'CRONOGRAMA DES'!#REF!</f>
        <v>#REF!</v>
      </c>
      <c r="N55" s="89" t="e">
        <f t="shared" si="19"/>
        <v>#REF!</v>
      </c>
      <c r="O55" s="87" t="e">
        <f t="shared" si="23"/>
        <v>#REF!</v>
      </c>
      <c r="P55" s="88" t="e">
        <f>'CRONOGRAMA DES'!#REF!</f>
        <v>#REF!</v>
      </c>
      <c r="Q55" s="89" t="e">
        <f t="shared" si="24"/>
        <v>#REF!</v>
      </c>
      <c r="R55" s="87" t="e">
        <f t="shared" si="25"/>
        <v>#REF!</v>
      </c>
      <c r="S55" s="88" t="e">
        <f>'CRONOGRAMA DES'!#REF!</f>
        <v>#REF!</v>
      </c>
      <c r="T55" s="89" t="e">
        <f t="shared" si="26"/>
        <v>#REF!</v>
      </c>
      <c r="U55" s="87" t="e">
        <f t="shared" si="20"/>
        <v>#REF!</v>
      </c>
      <c r="V55" s="88" t="e">
        <f>'CRONOGRAMA DES'!#REF!</f>
        <v>#REF!</v>
      </c>
      <c r="W55" s="89" t="e">
        <f t="shared" si="27"/>
        <v>#REF!</v>
      </c>
      <c r="X55" s="90" t="e">
        <f t="shared" si="21"/>
        <v>#REF!</v>
      </c>
    </row>
    <row r="56" spans="1:24" x14ac:dyDescent="0.25">
      <c r="A56" s="80" t="s">
        <v>170</v>
      </c>
      <c r="B56" s="83" t="str">
        <f>VLOOKUP(A56,Tabela3[[ITEM]:[DESCRIÇÃO]],6,FALSE)</f>
        <v>URBANIZAÇÃO</v>
      </c>
      <c r="C56" s="91"/>
      <c r="D56" s="85" t="e">
        <f t="shared" si="14"/>
        <v>#REF!</v>
      </c>
      <c r="E56" s="86" t="e">
        <f t="shared" si="15"/>
        <v>#REF!</v>
      </c>
      <c r="F56" s="87" t="e">
        <f t="shared" si="16"/>
        <v>#REF!</v>
      </c>
      <c r="G56" s="88" t="e">
        <f>'CRONOGRAMA DES'!#REF!</f>
        <v>#REF!</v>
      </c>
      <c r="H56" s="89" t="e">
        <f t="shared" si="17"/>
        <v>#REF!</v>
      </c>
      <c r="I56" s="87" t="e">
        <f t="shared" si="18"/>
        <v>#REF!</v>
      </c>
      <c r="J56" s="88" t="e">
        <f>'CRONOGRAMA DES'!#REF!</f>
        <v>#REF!</v>
      </c>
      <c r="K56" s="89" t="e">
        <f t="shared" si="28"/>
        <v>#REF!</v>
      </c>
      <c r="L56" s="87" t="e">
        <f t="shared" si="22"/>
        <v>#REF!</v>
      </c>
      <c r="M56" s="88" t="e">
        <f>'CRONOGRAMA DES'!#REF!</f>
        <v>#REF!</v>
      </c>
      <c r="N56" s="89" t="e">
        <f t="shared" si="19"/>
        <v>#REF!</v>
      </c>
      <c r="O56" s="87" t="e">
        <f t="shared" si="23"/>
        <v>#REF!</v>
      </c>
      <c r="P56" s="88" t="e">
        <f>'CRONOGRAMA DES'!#REF!</f>
        <v>#REF!</v>
      </c>
      <c r="Q56" s="89" t="e">
        <f t="shared" si="24"/>
        <v>#REF!</v>
      </c>
      <c r="R56" s="87" t="e">
        <f t="shared" si="25"/>
        <v>#REF!</v>
      </c>
      <c r="S56" s="88" t="e">
        <f>'CRONOGRAMA DES'!#REF!</f>
        <v>#REF!</v>
      </c>
      <c r="T56" s="89" t="e">
        <f t="shared" si="26"/>
        <v>#REF!</v>
      </c>
      <c r="U56" s="87" t="e">
        <f t="shared" si="20"/>
        <v>#REF!</v>
      </c>
      <c r="V56" s="88" t="e">
        <f>'CRONOGRAMA DES'!#REF!</f>
        <v>#REF!</v>
      </c>
      <c r="W56" s="89" t="e">
        <f t="shared" si="27"/>
        <v>#REF!</v>
      </c>
      <c r="X56" s="90" t="e">
        <f t="shared" si="21"/>
        <v>#REF!</v>
      </c>
    </row>
    <row r="57" spans="1:24" x14ac:dyDescent="0.25">
      <c r="A57" s="80" t="s">
        <v>173</v>
      </c>
      <c r="B57" s="83" t="str">
        <f>VLOOKUP(A57,Tabela3[[ITEM]:[DESCRIÇÃO]],6,FALSE)</f>
        <v>PINTURA</v>
      </c>
      <c r="C57" s="91"/>
      <c r="D57" s="85" t="e">
        <f t="shared" si="14"/>
        <v>#REF!</v>
      </c>
      <c r="E57" s="86">
        <f t="shared" si="15"/>
        <v>0</v>
      </c>
      <c r="F57" s="87" t="e">
        <f t="shared" si="16"/>
        <v>#REF!</v>
      </c>
      <c r="G57" s="88" t="e">
        <f>'CRONOGRAMA DES'!#REF!</f>
        <v>#REF!</v>
      </c>
      <c r="H57" s="89" t="e">
        <f t="shared" si="17"/>
        <v>#REF!</v>
      </c>
      <c r="I57" s="87" t="e">
        <f t="shared" si="18"/>
        <v>#REF!</v>
      </c>
      <c r="J57" s="88" t="e">
        <f>'CRONOGRAMA DES'!#REF!</f>
        <v>#REF!</v>
      </c>
      <c r="K57" s="89" t="e">
        <f t="shared" si="28"/>
        <v>#REF!</v>
      </c>
      <c r="L57" s="87" t="e">
        <f t="shared" si="22"/>
        <v>#REF!</v>
      </c>
      <c r="M57" s="88" t="e">
        <f>'CRONOGRAMA DES'!#REF!</f>
        <v>#REF!</v>
      </c>
      <c r="N57" s="89" t="e">
        <f t="shared" si="19"/>
        <v>#REF!</v>
      </c>
      <c r="O57" s="87" t="e">
        <f t="shared" si="23"/>
        <v>#REF!</v>
      </c>
      <c r="P57" s="88" t="e">
        <f>'CRONOGRAMA DES'!#REF!</f>
        <v>#REF!</v>
      </c>
      <c r="Q57" s="89" t="e">
        <f t="shared" si="24"/>
        <v>#REF!</v>
      </c>
      <c r="R57" s="87" t="e">
        <f t="shared" si="25"/>
        <v>#REF!</v>
      </c>
      <c r="S57" s="88" t="e">
        <f>'CRONOGRAMA DES'!#REF!</f>
        <v>#REF!</v>
      </c>
      <c r="T57" s="89" t="e">
        <f t="shared" si="26"/>
        <v>#REF!</v>
      </c>
      <c r="U57" s="87" t="e">
        <f t="shared" si="20"/>
        <v>#REF!</v>
      </c>
      <c r="V57" s="88" t="e">
        <f>'CRONOGRAMA DES'!#REF!</f>
        <v>#REF!</v>
      </c>
      <c r="W57" s="89" t="e">
        <f t="shared" si="27"/>
        <v>#REF!</v>
      </c>
      <c r="X57" s="90" t="e">
        <f t="shared" si="21"/>
        <v>#REF!</v>
      </c>
    </row>
    <row r="58" spans="1:24" x14ac:dyDescent="0.25">
      <c r="A58" s="80" t="s">
        <v>176</v>
      </c>
      <c r="B58" s="83" t="str">
        <f>VLOOKUP(A58,Tabela3[[ITEM]:[DESCRIÇÃO]],6,FALSE)</f>
        <v>PEDRAS, BANCADAS E DIVISÓRIAS</v>
      </c>
      <c r="C58" s="91"/>
      <c r="D58" s="85" t="e">
        <f t="shared" si="14"/>
        <v>#REF!</v>
      </c>
      <c r="E58" s="86">
        <f t="shared" si="15"/>
        <v>0</v>
      </c>
      <c r="F58" s="87" t="e">
        <f t="shared" si="16"/>
        <v>#REF!</v>
      </c>
      <c r="G58" s="88" t="e">
        <f>'CRONOGRAMA DES'!#REF!</f>
        <v>#REF!</v>
      </c>
      <c r="H58" s="89" t="e">
        <f t="shared" si="17"/>
        <v>#REF!</v>
      </c>
      <c r="I58" s="87" t="e">
        <f t="shared" si="18"/>
        <v>#REF!</v>
      </c>
      <c r="J58" s="88" t="e">
        <f>'CRONOGRAMA DES'!#REF!</f>
        <v>#REF!</v>
      </c>
      <c r="K58" s="89" t="e">
        <f t="shared" si="28"/>
        <v>#REF!</v>
      </c>
      <c r="L58" s="87" t="e">
        <f t="shared" si="22"/>
        <v>#REF!</v>
      </c>
      <c r="M58" s="88" t="e">
        <f>'CRONOGRAMA DES'!#REF!</f>
        <v>#REF!</v>
      </c>
      <c r="N58" s="89" t="e">
        <f t="shared" si="19"/>
        <v>#REF!</v>
      </c>
      <c r="O58" s="87" t="e">
        <f t="shared" si="23"/>
        <v>#REF!</v>
      </c>
      <c r="P58" s="88" t="e">
        <f>'CRONOGRAMA DES'!#REF!</f>
        <v>#REF!</v>
      </c>
      <c r="Q58" s="89" t="e">
        <f t="shared" si="24"/>
        <v>#REF!</v>
      </c>
      <c r="R58" s="87" t="e">
        <f t="shared" si="25"/>
        <v>#REF!</v>
      </c>
      <c r="S58" s="88" t="e">
        <f>'CRONOGRAMA DES'!#REF!</f>
        <v>#REF!</v>
      </c>
      <c r="T58" s="89" t="e">
        <f t="shared" si="26"/>
        <v>#REF!</v>
      </c>
      <c r="U58" s="87" t="e">
        <f t="shared" si="20"/>
        <v>#REF!</v>
      </c>
      <c r="V58" s="88" t="e">
        <f>'CRONOGRAMA DES'!#REF!</f>
        <v>#REF!</v>
      </c>
      <c r="W58" s="89" t="e">
        <f t="shared" si="27"/>
        <v>#REF!</v>
      </c>
      <c r="X58" s="90" t="e">
        <f t="shared" si="21"/>
        <v>#REF!</v>
      </c>
    </row>
    <row r="59" spans="1:24" x14ac:dyDescent="0.25">
      <c r="A59" s="80" t="s">
        <v>183</v>
      </c>
      <c r="B59" s="83" t="str">
        <f>VLOOKUP(A59,Tabela3[[ITEM]:[DESCRIÇÃO]],6,FALSE)</f>
        <v>SERVIÇOS COMPLEMENTARES</v>
      </c>
      <c r="C59" s="91"/>
      <c r="D59" s="85" t="e">
        <f t="shared" si="14"/>
        <v>#REF!</v>
      </c>
      <c r="E59" s="86">
        <f t="shared" si="15"/>
        <v>0</v>
      </c>
      <c r="F59" s="87" t="e">
        <f t="shared" si="16"/>
        <v>#REF!</v>
      </c>
      <c r="G59" s="88" t="e">
        <f>'CRONOGRAMA DES'!#REF!</f>
        <v>#REF!</v>
      </c>
      <c r="H59" s="89" t="e">
        <f t="shared" si="17"/>
        <v>#REF!</v>
      </c>
      <c r="I59" s="87" t="e">
        <f t="shared" si="18"/>
        <v>#REF!</v>
      </c>
      <c r="J59" s="88" t="e">
        <f>'CRONOGRAMA DES'!#REF!</f>
        <v>#REF!</v>
      </c>
      <c r="K59" s="89" t="e">
        <f t="shared" si="28"/>
        <v>#REF!</v>
      </c>
      <c r="L59" s="87" t="e">
        <f t="shared" si="22"/>
        <v>#REF!</v>
      </c>
      <c r="M59" s="88" t="e">
        <f>'CRONOGRAMA DES'!#REF!</f>
        <v>#REF!</v>
      </c>
      <c r="N59" s="89" t="e">
        <f t="shared" si="19"/>
        <v>#REF!</v>
      </c>
      <c r="O59" s="87" t="e">
        <f t="shared" si="23"/>
        <v>#REF!</v>
      </c>
      <c r="P59" s="88" t="e">
        <f>'CRONOGRAMA DES'!#REF!</f>
        <v>#REF!</v>
      </c>
      <c r="Q59" s="89" t="e">
        <f t="shared" si="24"/>
        <v>#REF!</v>
      </c>
      <c r="R59" s="87" t="e">
        <f t="shared" si="25"/>
        <v>#REF!</v>
      </c>
      <c r="S59" s="88" t="e">
        <f>'CRONOGRAMA DES'!#REF!</f>
        <v>#REF!</v>
      </c>
      <c r="T59" s="89" t="e">
        <f t="shared" si="26"/>
        <v>#REF!</v>
      </c>
      <c r="U59" s="87" t="e">
        <f t="shared" si="20"/>
        <v>#REF!</v>
      </c>
      <c r="V59" s="88" t="e">
        <f>'CRONOGRAMA DES'!#REF!</f>
        <v>#REF!</v>
      </c>
      <c r="W59" s="89" t="e">
        <f t="shared" si="27"/>
        <v>#REF!</v>
      </c>
      <c r="X59" s="90" t="e">
        <f t="shared" si="21"/>
        <v>#REF!</v>
      </c>
    </row>
    <row r="60" spans="1:24" x14ac:dyDescent="0.25">
      <c r="A60" s="80" t="s">
        <v>297</v>
      </c>
      <c r="B60" s="83" t="str">
        <f>VLOOKUP(A60,Tabela3[[ITEM]:[DESCRIÇÃO]],6,FALSE)</f>
        <v xml:space="preserve">ADMINISTRAÇÃO LOCAL </v>
      </c>
      <c r="C60" s="91"/>
      <c r="D60" s="85" t="e">
        <f t="shared" si="14"/>
        <v>#REF!</v>
      </c>
      <c r="E60" s="86">
        <f t="shared" si="15"/>
        <v>0</v>
      </c>
      <c r="F60" s="87" t="e">
        <f t="shared" si="16"/>
        <v>#REF!</v>
      </c>
      <c r="G60" s="88" t="e">
        <f>'CRONOGRAMA DES'!#REF!</f>
        <v>#REF!</v>
      </c>
      <c r="H60" s="89" t="e">
        <f t="shared" si="17"/>
        <v>#REF!</v>
      </c>
      <c r="I60" s="87" t="e">
        <f t="shared" si="18"/>
        <v>#REF!</v>
      </c>
      <c r="J60" s="88" t="e">
        <f>'CRONOGRAMA DES'!#REF!</f>
        <v>#REF!</v>
      </c>
      <c r="K60" s="89" t="e">
        <f t="shared" si="28"/>
        <v>#REF!</v>
      </c>
      <c r="L60" s="87" t="e">
        <f t="shared" si="22"/>
        <v>#REF!</v>
      </c>
      <c r="M60" s="88" t="e">
        <f>'CRONOGRAMA DES'!#REF!</f>
        <v>#REF!</v>
      </c>
      <c r="N60" s="89" t="e">
        <f t="shared" si="19"/>
        <v>#REF!</v>
      </c>
      <c r="O60" s="87" t="e">
        <f t="shared" si="23"/>
        <v>#REF!</v>
      </c>
      <c r="P60" s="88" t="e">
        <f>'CRONOGRAMA DES'!#REF!</f>
        <v>#REF!</v>
      </c>
      <c r="Q60" s="89" t="e">
        <f t="shared" si="24"/>
        <v>#REF!</v>
      </c>
      <c r="R60" s="87" t="e">
        <f t="shared" si="25"/>
        <v>#REF!</v>
      </c>
      <c r="S60" s="88" t="e">
        <f>'CRONOGRAMA DES'!#REF!</f>
        <v>#REF!</v>
      </c>
      <c r="T60" s="89" t="e">
        <f t="shared" si="26"/>
        <v>#REF!</v>
      </c>
      <c r="U60" s="87" t="e">
        <f t="shared" si="20"/>
        <v>#REF!</v>
      </c>
      <c r="V60" s="88" t="e">
        <f>'CRONOGRAMA DES'!#REF!</f>
        <v>#REF!</v>
      </c>
      <c r="W60" s="89" t="e">
        <f t="shared" si="27"/>
        <v>#REF!</v>
      </c>
      <c r="X60" s="90" t="e">
        <f t="shared" si="21"/>
        <v>#REF!</v>
      </c>
    </row>
    <row r="61" spans="1:24" x14ac:dyDescent="0.25">
      <c r="A61" s="80" t="s">
        <v>184</v>
      </c>
      <c r="B61" s="83" t="str">
        <f>VLOOKUP(A61,Tabela3[[ITEM]:[DESCRIÇÃO]],6,FALSE)</f>
        <v xml:space="preserve">LIMPEZA FINAL </v>
      </c>
      <c r="C61" s="91"/>
      <c r="D61" s="85" t="e">
        <f t="shared" si="14"/>
        <v>#REF!</v>
      </c>
      <c r="E61" s="86">
        <f t="shared" si="15"/>
        <v>0</v>
      </c>
      <c r="F61" s="87" t="e">
        <f t="shared" si="16"/>
        <v>#REF!</v>
      </c>
      <c r="G61" s="88" t="e">
        <f>'CRONOGRAMA DES'!#REF!</f>
        <v>#REF!</v>
      </c>
      <c r="H61" s="89" t="e">
        <f t="shared" si="17"/>
        <v>#REF!</v>
      </c>
      <c r="I61" s="87" t="e">
        <f t="shared" si="18"/>
        <v>#REF!</v>
      </c>
      <c r="J61" s="88" t="e">
        <f>'CRONOGRAMA DES'!#REF!</f>
        <v>#REF!</v>
      </c>
      <c r="K61" s="89" t="e">
        <f t="shared" si="28"/>
        <v>#REF!</v>
      </c>
      <c r="L61" s="87" t="e">
        <f t="shared" si="22"/>
        <v>#REF!</v>
      </c>
      <c r="M61" s="88" t="e">
        <f>'CRONOGRAMA DES'!#REF!</f>
        <v>#REF!</v>
      </c>
      <c r="N61" s="89" t="e">
        <f t="shared" si="19"/>
        <v>#REF!</v>
      </c>
      <c r="O61" s="87" t="e">
        <f t="shared" si="23"/>
        <v>#REF!</v>
      </c>
      <c r="P61" s="88" t="e">
        <f>'CRONOGRAMA DES'!#REF!</f>
        <v>#REF!</v>
      </c>
      <c r="Q61" s="89" t="e">
        <f t="shared" si="24"/>
        <v>#REF!</v>
      </c>
      <c r="R61" s="87" t="e">
        <f t="shared" si="25"/>
        <v>#REF!</v>
      </c>
      <c r="S61" s="88" t="e">
        <f>'CRONOGRAMA DES'!#REF!</f>
        <v>#REF!</v>
      </c>
      <c r="T61" s="89" t="e">
        <f t="shared" si="26"/>
        <v>#REF!</v>
      </c>
      <c r="U61" s="87" t="e">
        <f t="shared" si="20"/>
        <v>#REF!</v>
      </c>
      <c r="V61" s="88" t="e">
        <f>'CRONOGRAMA DES'!#REF!</f>
        <v>#REF!</v>
      </c>
      <c r="W61" s="89" t="e">
        <f t="shared" si="27"/>
        <v>#REF!</v>
      </c>
      <c r="X61" s="90" t="e">
        <f t="shared" si="21"/>
        <v>#REF!</v>
      </c>
    </row>
    <row r="62" spans="1:24" x14ac:dyDescent="0.25">
      <c r="A62" s="80" t="s">
        <v>185</v>
      </c>
      <c r="B62" s="83" t="e">
        <f>VLOOKUP(A62,Tabela3[[ITEM]:[DESCRIÇÃO]],6,FALSE)</f>
        <v>#N/A</v>
      </c>
      <c r="C62" s="91"/>
      <c r="D62" s="85" t="e">
        <f t="shared" si="14"/>
        <v>#N/A</v>
      </c>
      <c r="E62" s="86" t="e">
        <f t="shared" si="15"/>
        <v>#N/A</v>
      </c>
      <c r="F62" s="87" t="e">
        <f t="shared" si="16"/>
        <v>#REF!</v>
      </c>
      <c r="G62" s="88" t="e">
        <f>'CRONOGRAMA DES'!#REF!</f>
        <v>#REF!</v>
      </c>
      <c r="H62" s="89" t="e">
        <f t="shared" si="17"/>
        <v>#REF!</v>
      </c>
      <c r="I62" s="87" t="e">
        <f t="shared" si="18"/>
        <v>#REF!</v>
      </c>
      <c r="J62" s="88" t="e">
        <f>'CRONOGRAMA DES'!#REF!</f>
        <v>#REF!</v>
      </c>
      <c r="K62" s="89" t="e">
        <f t="shared" si="28"/>
        <v>#REF!</v>
      </c>
      <c r="L62" s="87" t="e">
        <f t="shared" si="22"/>
        <v>#REF!</v>
      </c>
      <c r="M62" s="88" t="e">
        <f>'CRONOGRAMA DES'!#REF!</f>
        <v>#REF!</v>
      </c>
      <c r="N62" s="89" t="e">
        <f t="shared" si="19"/>
        <v>#REF!</v>
      </c>
      <c r="O62" s="87" t="e">
        <f t="shared" si="23"/>
        <v>#REF!</v>
      </c>
      <c r="P62" s="88" t="e">
        <f>'CRONOGRAMA DES'!#REF!</f>
        <v>#REF!</v>
      </c>
      <c r="Q62" s="89" t="e">
        <f t="shared" si="24"/>
        <v>#REF!</v>
      </c>
      <c r="R62" s="87" t="e">
        <f t="shared" si="25"/>
        <v>#REF!</v>
      </c>
      <c r="S62" s="88" t="e">
        <f>'CRONOGRAMA DES'!#REF!</f>
        <v>#REF!</v>
      </c>
      <c r="T62" s="89" t="e">
        <f t="shared" si="26"/>
        <v>#REF!</v>
      </c>
      <c r="U62" s="87" t="e">
        <f t="shared" si="20"/>
        <v>#REF!</v>
      </c>
      <c r="V62" s="88" t="e">
        <f>'CRONOGRAMA DES'!#REF!</f>
        <v>#REF!</v>
      </c>
      <c r="W62" s="89" t="e">
        <f t="shared" si="27"/>
        <v>#REF!</v>
      </c>
      <c r="X62" s="90" t="e">
        <f t="shared" si="21"/>
        <v>#REF!</v>
      </c>
    </row>
    <row r="63" spans="1:24" x14ac:dyDescent="0.25">
      <c r="A63" s="80" t="s">
        <v>420</v>
      </c>
      <c r="B63" s="83" t="e">
        <f>VLOOKUP(A63,Tabela3[[ITEM]:[DESCRIÇÃO]],6,FALSE)</f>
        <v>#N/A</v>
      </c>
      <c r="C63" s="91"/>
      <c r="D63" s="85" t="e">
        <f t="shared" si="14"/>
        <v>#N/A</v>
      </c>
      <c r="E63" s="86" t="e">
        <f t="shared" si="15"/>
        <v>#N/A</v>
      </c>
      <c r="F63" s="87" t="e">
        <f t="shared" si="16"/>
        <v>#REF!</v>
      </c>
      <c r="G63" s="88" t="e">
        <f>'CRONOGRAMA DES'!#REF!</f>
        <v>#REF!</v>
      </c>
      <c r="H63" s="89" t="e">
        <f t="shared" si="17"/>
        <v>#REF!</v>
      </c>
      <c r="I63" s="87" t="e">
        <f t="shared" si="18"/>
        <v>#REF!</v>
      </c>
      <c r="J63" s="88" t="e">
        <f>'CRONOGRAMA DES'!#REF!</f>
        <v>#REF!</v>
      </c>
      <c r="K63" s="89" t="e">
        <f t="shared" si="28"/>
        <v>#REF!</v>
      </c>
      <c r="L63" s="87" t="e">
        <f t="shared" si="22"/>
        <v>#REF!</v>
      </c>
      <c r="M63" s="88" t="e">
        <f>'CRONOGRAMA DES'!#REF!</f>
        <v>#REF!</v>
      </c>
      <c r="N63" s="89" t="e">
        <f t="shared" si="19"/>
        <v>#REF!</v>
      </c>
      <c r="O63" s="87" t="e">
        <f t="shared" si="23"/>
        <v>#REF!</v>
      </c>
      <c r="P63" s="88" t="e">
        <f>'CRONOGRAMA DES'!#REF!</f>
        <v>#REF!</v>
      </c>
      <c r="Q63" s="89" t="e">
        <f t="shared" si="24"/>
        <v>#REF!</v>
      </c>
      <c r="R63" s="87" t="e">
        <f t="shared" si="25"/>
        <v>#REF!</v>
      </c>
      <c r="S63" s="88" t="e">
        <f>'CRONOGRAMA DES'!#REF!</f>
        <v>#REF!</v>
      </c>
      <c r="T63" s="89" t="e">
        <f t="shared" si="26"/>
        <v>#REF!</v>
      </c>
      <c r="U63" s="87" t="e">
        <f t="shared" si="20"/>
        <v>#REF!</v>
      </c>
      <c r="V63" s="88" t="e">
        <f>'CRONOGRAMA DES'!#REF!</f>
        <v>#REF!</v>
      </c>
      <c r="W63" s="89" t="e">
        <f t="shared" si="27"/>
        <v>#REF!</v>
      </c>
      <c r="X63" s="90" t="e">
        <f t="shared" si="21"/>
        <v>#REF!</v>
      </c>
    </row>
    <row r="64" spans="1:24" x14ac:dyDescent="0.25">
      <c r="A64" s="80" t="s">
        <v>542</v>
      </c>
      <c r="B64" s="83" t="e">
        <f>VLOOKUP(A64,Tabela3[[ITEM]:[DESCRIÇÃO]],6,FALSE)</f>
        <v>#N/A</v>
      </c>
      <c r="C64" s="91"/>
      <c r="D64" s="85" t="e">
        <f t="shared" si="14"/>
        <v>#N/A</v>
      </c>
      <c r="E64" s="86" t="e">
        <f t="shared" si="15"/>
        <v>#N/A</v>
      </c>
      <c r="F64" s="87" t="e">
        <f t="shared" si="16"/>
        <v>#REF!</v>
      </c>
      <c r="G64" s="88" t="e">
        <f>'CRONOGRAMA DES'!#REF!</f>
        <v>#REF!</v>
      </c>
      <c r="H64" s="89" t="e">
        <f t="shared" si="17"/>
        <v>#REF!</v>
      </c>
      <c r="I64" s="87" t="e">
        <f t="shared" si="18"/>
        <v>#REF!</v>
      </c>
      <c r="J64" s="88" t="e">
        <f>'CRONOGRAMA DES'!#REF!</f>
        <v>#REF!</v>
      </c>
      <c r="K64" s="89" t="e">
        <f>J64+H64</f>
        <v>#REF!</v>
      </c>
      <c r="L64" s="87" t="e">
        <f t="shared" si="22"/>
        <v>#REF!</v>
      </c>
      <c r="M64" s="88" t="e">
        <f>'CRONOGRAMA DES'!#REF!</f>
        <v>#REF!</v>
      </c>
      <c r="N64" s="89" t="e">
        <f>M64+K64</f>
        <v>#REF!</v>
      </c>
      <c r="O64" s="87" t="e">
        <f t="shared" si="23"/>
        <v>#REF!</v>
      </c>
      <c r="P64" s="88" t="e">
        <f>'CRONOGRAMA DES'!#REF!</f>
        <v>#REF!</v>
      </c>
      <c r="Q64" s="89" t="e">
        <f>P64+N64</f>
        <v>#REF!</v>
      </c>
      <c r="R64" s="87" t="e">
        <f t="shared" si="25"/>
        <v>#REF!</v>
      </c>
      <c r="S64" s="88" t="e">
        <f>'CRONOGRAMA DES'!#REF!</f>
        <v>#REF!</v>
      </c>
      <c r="T64" s="89" t="e">
        <f t="shared" si="26"/>
        <v>#REF!</v>
      </c>
      <c r="U64" s="87" t="e">
        <f t="shared" si="20"/>
        <v>#REF!</v>
      </c>
      <c r="V64" s="88" t="e">
        <f>'CRONOGRAMA DES'!#REF!</f>
        <v>#REF!</v>
      </c>
      <c r="W64" s="89" t="e">
        <f t="shared" si="27"/>
        <v>#REF!</v>
      </c>
      <c r="X64" s="90" t="e">
        <f t="shared" si="21"/>
        <v>#REF!</v>
      </c>
    </row>
    <row r="65" spans="1:24" x14ac:dyDescent="0.25">
      <c r="A65" s="80" t="s">
        <v>543</v>
      </c>
      <c r="B65" s="83" t="e">
        <f>VLOOKUP(A65,Tabela3[[ITEM]:[DESCRIÇÃO]],6,FALSE)</f>
        <v>#N/A</v>
      </c>
      <c r="C65" s="91"/>
      <c r="D65" s="85" t="e">
        <f t="shared" si="14"/>
        <v>#N/A</v>
      </c>
      <c r="E65" s="86" t="e">
        <f t="shared" si="15"/>
        <v>#N/A</v>
      </c>
      <c r="F65" s="87" t="e">
        <f t="shared" si="16"/>
        <v>#REF!</v>
      </c>
      <c r="G65" s="88" t="e">
        <f>'CRONOGRAMA DES'!#REF!</f>
        <v>#REF!</v>
      </c>
      <c r="H65" s="89" t="e">
        <f t="shared" si="17"/>
        <v>#REF!</v>
      </c>
      <c r="I65" s="87" t="e">
        <f t="shared" si="18"/>
        <v>#REF!</v>
      </c>
      <c r="J65" s="88" t="e">
        <f>'CRONOGRAMA DES'!#REF!</f>
        <v>#REF!</v>
      </c>
      <c r="K65" s="89" t="e">
        <f>J65+H65</f>
        <v>#REF!</v>
      </c>
      <c r="L65" s="87" t="e">
        <f t="shared" si="22"/>
        <v>#REF!</v>
      </c>
      <c r="M65" s="88" t="e">
        <f>'CRONOGRAMA DES'!#REF!</f>
        <v>#REF!</v>
      </c>
      <c r="N65" s="89" t="e">
        <f>M65+K65</f>
        <v>#REF!</v>
      </c>
      <c r="O65" s="87" t="e">
        <f t="shared" si="23"/>
        <v>#REF!</v>
      </c>
      <c r="P65" s="88" t="e">
        <f>'CRONOGRAMA DES'!#REF!</f>
        <v>#REF!</v>
      </c>
      <c r="Q65" s="89" t="e">
        <f>P65+N65</f>
        <v>#REF!</v>
      </c>
      <c r="R65" s="87" t="e">
        <f t="shared" si="25"/>
        <v>#REF!</v>
      </c>
      <c r="S65" s="88" t="e">
        <f>'CRONOGRAMA DES'!#REF!</f>
        <v>#REF!</v>
      </c>
      <c r="T65" s="89" t="e">
        <f>S65+Q65</f>
        <v>#REF!</v>
      </c>
      <c r="U65" s="87" t="e">
        <f t="shared" si="20"/>
        <v>#N/A</v>
      </c>
      <c r="V65" s="88">
        <v>0.13</v>
      </c>
      <c r="W65" s="89" t="e">
        <f t="shared" si="27"/>
        <v>#REF!</v>
      </c>
      <c r="X65" s="90" t="e">
        <f t="shared" si="21"/>
        <v>#REF!</v>
      </c>
    </row>
    <row r="66" spans="1:24" x14ac:dyDescent="0.25">
      <c r="A66" s="80" t="s">
        <v>544</v>
      </c>
      <c r="B66" s="83" t="e">
        <f>VLOOKUP(A66,Tabela3[[ITEM]:[DESCRIÇÃO]],6,FALSE)</f>
        <v>#N/A</v>
      </c>
      <c r="C66" s="91"/>
      <c r="D66" s="85" t="e">
        <f t="shared" si="14"/>
        <v>#N/A</v>
      </c>
      <c r="E66" s="86" t="e">
        <f t="shared" si="15"/>
        <v>#N/A</v>
      </c>
      <c r="F66" s="87" t="e">
        <f t="shared" si="16"/>
        <v>#REF!</v>
      </c>
      <c r="G66" s="88" t="e">
        <f>'CRONOGRAMA DES'!#REF!</f>
        <v>#REF!</v>
      </c>
      <c r="H66" s="89" t="e">
        <f t="shared" si="17"/>
        <v>#REF!</v>
      </c>
      <c r="I66" s="87" t="e">
        <f t="shared" si="18"/>
        <v>#REF!</v>
      </c>
      <c r="J66" s="88" t="e">
        <f>'CRONOGRAMA DES'!#REF!</f>
        <v>#REF!</v>
      </c>
      <c r="K66" s="89" t="e">
        <f>J66+H66</f>
        <v>#REF!</v>
      </c>
      <c r="L66" s="87" t="e">
        <f t="shared" si="22"/>
        <v>#REF!</v>
      </c>
      <c r="M66" s="88" t="e">
        <f>'CRONOGRAMA DES'!#REF!</f>
        <v>#REF!</v>
      </c>
      <c r="N66" s="89" t="e">
        <f>M66+K66</f>
        <v>#REF!</v>
      </c>
      <c r="O66" s="87" t="e">
        <f t="shared" si="23"/>
        <v>#REF!</v>
      </c>
      <c r="P66" s="88" t="e">
        <f>'CRONOGRAMA DES'!#REF!</f>
        <v>#REF!</v>
      </c>
      <c r="Q66" s="89" t="e">
        <f>P66+N66</f>
        <v>#REF!</v>
      </c>
      <c r="R66" s="87" t="e">
        <f t="shared" si="25"/>
        <v>#REF!</v>
      </c>
      <c r="S66" s="88" t="e">
        <f>'CRONOGRAMA DES'!#REF!</f>
        <v>#REF!</v>
      </c>
      <c r="T66" s="89" t="e">
        <f t="shared" si="26"/>
        <v>#REF!</v>
      </c>
      <c r="U66" s="87" t="e">
        <f t="shared" si="20"/>
        <v>#REF!</v>
      </c>
      <c r="V66" s="88" t="e">
        <f>'CRONOGRAMA DES'!#REF!</f>
        <v>#REF!</v>
      </c>
      <c r="W66" s="89" t="e">
        <f t="shared" si="27"/>
        <v>#REF!</v>
      </c>
      <c r="X66" s="90" t="e">
        <f t="shared" si="21"/>
        <v>#REF!</v>
      </c>
    </row>
    <row r="67" spans="1:24" x14ac:dyDescent="0.25">
      <c r="A67" s="2"/>
      <c r="B67" s="92"/>
      <c r="C67" s="92"/>
      <c r="D67" s="93" t="e">
        <f>SUM(D42:D66)</f>
        <v>#REF!</v>
      </c>
      <c r="E67" s="94" t="e">
        <f>SUM(E42:E66)</f>
        <v>#REF!</v>
      </c>
      <c r="F67" s="95"/>
      <c r="G67" s="96"/>
      <c r="H67" s="97"/>
      <c r="I67" s="95"/>
      <c r="J67" s="96"/>
      <c r="K67" s="98"/>
      <c r="L67" s="99"/>
      <c r="M67" s="100"/>
      <c r="N67" s="101"/>
      <c r="O67" s="99"/>
      <c r="P67" s="100"/>
      <c r="Q67" s="101"/>
      <c r="R67" s="102"/>
      <c r="S67" s="103"/>
      <c r="T67" s="104"/>
      <c r="U67" s="102"/>
      <c r="V67" s="103"/>
      <c r="W67" s="104"/>
      <c r="X67" s="105"/>
    </row>
    <row r="68" spans="1:24" x14ac:dyDescent="0.25">
      <c r="A68" s="4"/>
      <c r="B68" s="973" t="s">
        <v>8</v>
      </c>
      <c r="C68" s="973"/>
      <c r="D68" s="973"/>
      <c r="E68" s="974"/>
      <c r="F68" s="106" t="e">
        <f>SUM(F42:F66)</f>
        <v>#REF!</v>
      </c>
      <c r="G68" s="107"/>
      <c r="H68" s="108"/>
      <c r="I68" s="106" t="e">
        <f>SUM(I42:I66)</f>
        <v>#REF!</v>
      </c>
      <c r="J68" s="107"/>
      <c r="K68" s="108"/>
      <c r="L68" s="106" t="e">
        <f>SUM(L42:L66)</f>
        <v>#REF!</v>
      </c>
      <c r="M68" s="107"/>
      <c r="N68" s="108"/>
      <c r="O68" s="106" t="e">
        <f>SUM(O42:O66)</f>
        <v>#REF!</v>
      </c>
      <c r="P68" s="107"/>
      <c r="Q68" s="108"/>
      <c r="R68" s="106" t="e">
        <f>SUM(R42:R66)</f>
        <v>#REF!</v>
      </c>
      <c r="S68" s="107"/>
      <c r="T68" s="108"/>
      <c r="U68" s="106" t="e">
        <f>SUM(U42:U66)</f>
        <v>#REF!</v>
      </c>
      <c r="V68" s="107"/>
      <c r="W68" s="108"/>
      <c r="X68" s="105"/>
    </row>
    <row r="69" spans="1:24" x14ac:dyDescent="0.25">
      <c r="A69" s="3"/>
      <c r="B69" s="988" t="s">
        <v>9</v>
      </c>
      <c r="C69" s="988"/>
      <c r="D69" s="988"/>
      <c r="E69" s="989"/>
      <c r="F69" s="123" t="e">
        <f>F68+U38</f>
        <v>#REF!</v>
      </c>
      <c r="G69" s="124" t="e">
        <f>F68/$E$67</f>
        <v>#REF!</v>
      </c>
      <c r="H69" s="125" t="e">
        <f>G69+W38</f>
        <v>#REF!</v>
      </c>
      <c r="I69" s="123" t="e">
        <f>I68+F69</f>
        <v>#REF!</v>
      </c>
      <c r="J69" s="124" t="e">
        <f>I68/$E$67</f>
        <v>#REF!</v>
      </c>
      <c r="K69" s="125" t="e">
        <f>J69+H69</f>
        <v>#REF!</v>
      </c>
      <c r="L69" s="123" t="e">
        <f>L68+I69</f>
        <v>#REF!</v>
      </c>
      <c r="M69" s="124" t="e">
        <f>L68/$E$67</f>
        <v>#REF!</v>
      </c>
      <c r="N69" s="125" t="e">
        <f>M69+K69</f>
        <v>#REF!</v>
      </c>
      <c r="O69" s="123" t="e">
        <f>O68+L69</f>
        <v>#REF!</v>
      </c>
      <c r="P69" s="124" t="e">
        <f>O68/$E$67</f>
        <v>#REF!</v>
      </c>
      <c r="Q69" s="125" t="e">
        <f>P69+N69</f>
        <v>#REF!</v>
      </c>
      <c r="R69" s="123" t="e">
        <f>R68+O69</f>
        <v>#REF!</v>
      </c>
      <c r="S69" s="124" t="e">
        <f>R68/$E$67</f>
        <v>#REF!</v>
      </c>
      <c r="T69" s="125" t="e">
        <f>S69+Q69</f>
        <v>#REF!</v>
      </c>
      <c r="U69" s="123" t="e">
        <f>U68+R69</f>
        <v>#REF!</v>
      </c>
      <c r="V69" s="124" t="e">
        <f>U68/$E$67</f>
        <v>#REF!</v>
      </c>
      <c r="W69" s="125" t="e">
        <f>V69+T69</f>
        <v>#REF!</v>
      </c>
      <c r="X69" s="82"/>
    </row>
  </sheetData>
  <mergeCells count="33">
    <mergeCell ref="B6:T6"/>
    <mergeCell ref="C1:X1"/>
    <mergeCell ref="C2:X2"/>
    <mergeCell ref="C3:X3"/>
    <mergeCell ref="A4:X4"/>
    <mergeCell ref="B5:T5"/>
    <mergeCell ref="B7:T7"/>
    <mergeCell ref="U7:X8"/>
    <mergeCell ref="B8:T8"/>
    <mergeCell ref="A9:A10"/>
    <mergeCell ref="B9:C10"/>
    <mergeCell ref="D9:D10"/>
    <mergeCell ref="E9:E10"/>
    <mergeCell ref="F9:H9"/>
    <mergeCell ref="I9:K9"/>
    <mergeCell ref="L9:N9"/>
    <mergeCell ref="A40:A41"/>
    <mergeCell ref="B40:C41"/>
    <mergeCell ref="D40:D41"/>
    <mergeCell ref="E40:E41"/>
    <mergeCell ref="F40:H40"/>
    <mergeCell ref="U40:W40"/>
    <mergeCell ref="B68:E68"/>
    <mergeCell ref="O9:Q9"/>
    <mergeCell ref="R9:T9"/>
    <mergeCell ref="U9:W9"/>
    <mergeCell ref="B37:E37"/>
    <mergeCell ref="B38:E38"/>
    <mergeCell ref="B69:E69"/>
    <mergeCell ref="I40:K40"/>
    <mergeCell ref="L40:N40"/>
    <mergeCell ref="O40:Q40"/>
    <mergeCell ref="R40:T40"/>
  </mergeCells>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F58"/>
  <sheetViews>
    <sheetView workbookViewId="0">
      <selection activeCell="I65" sqref="I65"/>
    </sheetView>
  </sheetViews>
  <sheetFormatPr defaultColWidth="8.85546875" defaultRowHeight="12.75" x14ac:dyDescent="0.2"/>
  <cols>
    <col min="1" max="1" width="21.28515625" style="7" customWidth="1"/>
    <col min="2" max="2" width="21.85546875" style="7" customWidth="1"/>
    <col min="3" max="3" width="18.28515625" style="7" customWidth="1"/>
    <col min="4" max="4" width="23.5703125" style="7" customWidth="1"/>
    <col min="5" max="5" width="16.140625" style="7" customWidth="1"/>
    <col min="6" max="6" width="9.5703125" style="7" customWidth="1"/>
    <col min="7" max="16384" width="8.85546875" style="7"/>
  </cols>
  <sheetData>
    <row r="1" spans="1:6" ht="13.15" customHeight="1" x14ac:dyDescent="0.2">
      <c r="A1" s="16"/>
      <c r="B1" s="981" t="s">
        <v>1</v>
      </c>
      <c r="C1" s="982"/>
      <c r="D1" s="982"/>
      <c r="E1" s="982"/>
      <c r="F1" s="983"/>
    </row>
    <row r="2" spans="1:6" ht="13.9" customHeight="1" x14ac:dyDescent="0.2">
      <c r="A2" s="8"/>
      <c r="B2" s="1001" t="s">
        <v>373</v>
      </c>
      <c r="C2" s="1002"/>
      <c r="D2" s="1002"/>
      <c r="E2" s="1002"/>
      <c r="F2" s="1003"/>
    </row>
    <row r="3" spans="1:6" ht="13.15" customHeight="1" x14ac:dyDescent="0.2">
      <c r="A3" s="8"/>
      <c r="B3" s="1004" t="s">
        <v>1411</v>
      </c>
      <c r="C3" s="1005"/>
      <c r="D3" s="1005"/>
      <c r="E3" s="1005"/>
      <c r="F3" s="1006"/>
    </row>
    <row r="4" spans="1:6" ht="20.25" x14ac:dyDescent="0.2">
      <c r="A4" s="1007" t="s">
        <v>386</v>
      </c>
      <c r="B4" s="1007"/>
      <c r="C4" s="1007"/>
      <c r="D4" s="1007"/>
      <c r="E4" s="1007"/>
      <c r="F4" s="1007"/>
    </row>
    <row r="5" spans="1:6" ht="24" customHeight="1" x14ac:dyDescent="0.2">
      <c r="A5" s="29" t="s">
        <v>63</v>
      </c>
      <c r="B5" s="1008" t="s">
        <v>1099</v>
      </c>
      <c r="C5" s="646"/>
      <c r="D5" s="1009"/>
      <c r="E5" s="76" t="s">
        <v>44</v>
      </c>
      <c r="F5" s="26"/>
    </row>
    <row r="6" spans="1:6" ht="12.6" customHeight="1" x14ac:dyDescent="0.2">
      <c r="A6" s="29" t="s">
        <v>2</v>
      </c>
      <c r="B6" s="1010" t="s">
        <v>384</v>
      </c>
      <c r="C6" s="1011"/>
      <c r="D6" s="1012"/>
      <c r="E6" s="654" t="s">
        <v>1103</v>
      </c>
      <c r="F6" s="656"/>
    </row>
    <row r="7" spans="1:6" ht="12.6" customHeight="1" x14ac:dyDescent="0.2">
      <c r="A7" s="29" t="s">
        <v>3</v>
      </c>
      <c r="B7" s="1010" t="s">
        <v>1100</v>
      </c>
      <c r="C7" s="1011"/>
      <c r="D7" s="1012"/>
      <c r="E7" s="654"/>
      <c r="F7" s="656"/>
    </row>
    <row r="8" spans="1:6" ht="18" customHeight="1" x14ac:dyDescent="0.2">
      <c r="A8" s="29" t="s">
        <v>66</v>
      </c>
      <c r="B8" s="1013" t="s">
        <v>1168</v>
      </c>
      <c r="C8" s="1013"/>
      <c r="D8" s="1014"/>
      <c r="E8" s="657"/>
      <c r="F8" s="659"/>
    </row>
    <row r="9" spans="1:6" ht="4.1500000000000004" customHeight="1" x14ac:dyDescent="0.2">
      <c r="A9" s="1015"/>
      <c r="B9" s="1016"/>
      <c r="C9" s="1016"/>
      <c r="D9" s="1016"/>
      <c r="E9" s="1016"/>
      <c r="F9" s="10"/>
    </row>
    <row r="10" spans="1:6" ht="24" customHeight="1" x14ac:dyDescent="0.2">
      <c r="A10" s="9" t="s">
        <v>22</v>
      </c>
      <c r="B10" s="1017" t="s">
        <v>387</v>
      </c>
      <c r="C10" s="1018"/>
      <c r="D10" s="1018"/>
      <c r="E10" s="1018"/>
      <c r="F10" s="1019"/>
    </row>
    <row r="11" spans="1:6" x14ac:dyDescent="0.2">
      <c r="A11" s="11"/>
      <c r="B11" s="141"/>
      <c r="C11" s="141"/>
      <c r="D11" s="141"/>
      <c r="E11" s="141"/>
      <c r="F11" s="10"/>
    </row>
    <row r="12" spans="1:6" x14ac:dyDescent="0.2">
      <c r="A12" s="14" t="s">
        <v>23</v>
      </c>
      <c r="B12" s="141"/>
      <c r="C12" s="141"/>
      <c r="D12" s="142"/>
      <c r="E12" s="142"/>
      <c r="F12" s="12"/>
    </row>
    <row r="13" spans="1:6" x14ac:dyDescent="0.2">
      <c r="A13" s="11"/>
      <c r="B13" s="141" t="s">
        <v>24</v>
      </c>
      <c r="C13" s="143">
        <v>3.65</v>
      </c>
      <c r="D13" s="144" t="s">
        <v>0</v>
      </c>
      <c r="E13" s="142"/>
      <c r="F13" s="12"/>
    </row>
    <row r="14" spans="1:6" x14ac:dyDescent="0.2">
      <c r="A14" s="11"/>
      <c r="B14" s="141" t="s">
        <v>25</v>
      </c>
      <c r="C14" s="145">
        <v>5</v>
      </c>
      <c r="D14" s="144" t="s">
        <v>0</v>
      </c>
      <c r="E14" s="142"/>
      <c r="F14" s="12"/>
    </row>
    <row r="15" spans="1:6" x14ac:dyDescent="0.2">
      <c r="A15" s="11"/>
      <c r="B15" s="141" t="s">
        <v>26</v>
      </c>
      <c r="C15" s="15">
        <v>100</v>
      </c>
      <c r="D15" s="144" t="s">
        <v>0</v>
      </c>
      <c r="E15" s="142"/>
      <c r="F15" s="12"/>
    </row>
    <row r="16" spans="1:6" x14ac:dyDescent="0.2">
      <c r="A16" s="11"/>
      <c r="B16" s="141" t="s">
        <v>30</v>
      </c>
      <c r="C16" s="15">
        <v>4.5</v>
      </c>
      <c r="D16" s="144" t="s">
        <v>0</v>
      </c>
      <c r="E16" s="142"/>
      <c r="F16" s="12"/>
    </row>
    <row r="17" spans="1:6" x14ac:dyDescent="0.2">
      <c r="A17" s="11"/>
      <c r="B17" s="146" t="s">
        <v>27</v>
      </c>
      <c r="C17" s="147">
        <v>13.15</v>
      </c>
      <c r="D17" s="148" t="s">
        <v>0</v>
      </c>
      <c r="E17" s="149"/>
      <c r="F17" s="12"/>
    </row>
    <row r="18" spans="1:6" x14ac:dyDescent="0.2">
      <c r="A18" s="11"/>
      <c r="B18" s="141"/>
      <c r="C18" s="141"/>
      <c r="D18" s="149"/>
      <c r="E18" s="999" t="s">
        <v>28</v>
      </c>
      <c r="F18" s="12"/>
    </row>
    <row r="19" spans="1:6" x14ac:dyDescent="0.2">
      <c r="A19" s="11"/>
      <c r="B19" s="150" t="s">
        <v>388</v>
      </c>
      <c r="C19" s="150" t="s">
        <v>389</v>
      </c>
      <c r="D19" s="149" t="s">
        <v>390</v>
      </c>
      <c r="E19" s="1000"/>
      <c r="F19" s="12"/>
    </row>
    <row r="20" spans="1:6" x14ac:dyDescent="0.2">
      <c r="A20" s="11" t="s">
        <v>391</v>
      </c>
      <c r="B20" s="151">
        <v>0.03</v>
      </c>
      <c r="C20" s="151">
        <v>0.04</v>
      </c>
      <c r="D20" s="151">
        <v>5.5E-2</v>
      </c>
      <c r="E20" s="54">
        <v>3</v>
      </c>
      <c r="F20" s="12"/>
    </row>
    <row r="21" spans="1:6" x14ac:dyDescent="0.2">
      <c r="A21" s="11" t="s">
        <v>392</v>
      </c>
      <c r="B21" s="151">
        <v>8.0000000000000002E-3</v>
      </c>
      <c r="C21" s="151">
        <v>8.0000000000000002E-3</v>
      </c>
      <c r="D21" s="151">
        <v>0.01</v>
      </c>
      <c r="E21" s="54">
        <v>0.8</v>
      </c>
      <c r="F21" s="12"/>
    </row>
    <row r="22" spans="1:6" x14ac:dyDescent="0.2">
      <c r="A22" s="11" t="s">
        <v>393</v>
      </c>
      <c r="B22" s="151">
        <v>9.7000000000000003E-3</v>
      </c>
      <c r="C22" s="151">
        <v>1.2699999999999999E-2</v>
      </c>
      <c r="D22" s="151">
        <v>1.2699999999999999E-2</v>
      </c>
      <c r="E22" s="54">
        <v>0.97</v>
      </c>
      <c r="F22" s="12"/>
    </row>
    <row r="23" spans="1:6" x14ac:dyDescent="0.2">
      <c r="A23" s="11" t="s">
        <v>394</v>
      </c>
      <c r="B23" s="151">
        <v>5.8999999999999999E-3</v>
      </c>
      <c r="C23" s="151">
        <v>1.23E-2</v>
      </c>
      <c r="D23" s="151">
        <v>1.3899999999999999E-2</v>
      </c>
      <c r="E23" s="54">
        <v>0.59</v>
      </c>
      <c r="F23" s="12"/>
    </row>
    <row r="24" spans="1:6" x14ac:dyDescent="0.2">
      <c r="A24" s="11" t="s">
        <v>395</v>
      </c>
      <c r="B24" s="151">
        <v>6.1600000000000002E-2</v>
      </c>
      <c r="C24" s="151">
        <v>7.3999999999999996E-2</v>
      </c>
      <c r="D24" s="151">
        <v>8.9599999999999999E-2</v>
      </c>
      <c r="E24" s="54">
        <v>6.16</v>
      </c>
      <c r="F24" s="12"/>
    </row>
    <row r="25" spans="1:6" x14ac:dyDescent="0.2">
      <c r="A25" s="11"/>
      <c r="B25" s="141"/>
      <c r="C25" s="141"/>
      <c r="D25" s="149"/>
      <c r="E25" s="149"/>
      <c r="F25" s="12"/>
    </row>
    <row r="26" spans="1:6" x14ac:dyDescent="0.2">
      <c r="A26" s="11"/>
      <c r="B26" s="141"/>
      <c r="C26" s="141"/>
      <c r="D26" s="149"/>
      <c r="E26" s="149"/>
      <c r="F26" s="12"/>
    </row>
    <row r="27" spans="1:6" x14ac:dyDescent="0.2">
      <c r="A27" s="1020" t="s">
        <v>29</v>
      </c>
      <c r="B27" s="1021"/>
      <c r="C27" s="1021"/>
      <c r="D27" s="1022"/>
      <c r="E27" s="13">
        <v>0.2881986483454233</v>
      </c>
      <c r="F27" s="152"/>
    </row>
    <row r="28" spans="1:6" ht="5.25" hidden="1" customHeight="1" x14ac:dyDescent="0.2">
      <c r="A28" s="11"/>
      <c r="B28" s="141"/>
      <c r="C28" s="141"/>
      <c r="D28" s="149"/>
      <c r="E28" s="149"/>
      <c r="F28" s="142"/>
    </row>
    <row r="29" spans="1:6" ht="20.25" hidden="1" x14ac:dyDescent="0.2">
      <c r="A29" s="1007" t="s">
        <v>396</v>
      </c>
      <c r="B29" s="1007"/>
      <c r="C29" s="1007"/>
      <c r="D29" s="1007"/>
      <c r="E29" s="1007"/>
      <c r="F29" s="1007"/>
    </row>
    <row r="30" spans="1:6" hidden="1" x14ac:dyDescent="0.2">
      <c r="A30" s="29" t="s">
        <v>63</v>
      </c>
      <c r="B30" s="1023" t="s">
        <v>1099</v>
      </c>
      <c r="C30" s="1023"/>
      <c r="D30" s="1024"/>
      <c r="E30" s="140"/>
      <c r="F30" s="26"/>
    </row>
    <row r="31" spans="1:6" hidden="1" x14ac:dyDescent="0.2">
      <c r="A31" s="29" t="s">
        <v>2</v>
      </c>
      <c r="B31" s="1023" t="s">
        <v>384</v>
      </c>
      <c r="C31" s="1023"/>
      <c r="D31" s="1024"/>
      <c r="E31" s="605"/>
      <c r="F31" s="607"/>
    </row>
    <row r="32" spans="1:6" ht="12.75" hidden="1" customHeight="1" x14ac:dyDescent="0.2">
      <c r="A32" s="29" t="s">
        <v>3</v>
      </c>
      <c r="B32" s="1023" t="s">
        <v>1100</v>
      </c>
      <c r="C32" s="1023"/>
      <c r="D32" s="1024"/>
      <c r="E32" s="1025" t="s">
        <v>111</v>
      </c>
      <c r="F32" s="1026"/>
    </row>
    <row r="33" spans="1:6" hidden="1" x14ac:dyDescent="0.2">
      <c r="A33" s="29" t="s">
        <v>66</v>
      </c>
      <c r="B33" s="1023" t="s">
        <v>1168</v>
      </c>
      <c r="C33" s="1023"/>
      <c r="D33" s="1024"/>
      <c r="E33" s="1027"/>
      <c r="F33" s="1028"/>
    </row>
    <row r="34" spans="1:6" hidden="1" x14ac:dyDescent="0.2">
      <c r="A34" s="1015"/>
      <c r="B34" s="1016"/>
      <c r="C34" s="1016"/>
      <c r="D34" s="1016"/>
      <c r="E34" s="1016"/>
      <c r="F34" s="10"/>
    </row>
    <row r="35" spans="1:6" hidden="1" x14ac:dyDescent="0.2">
      <c r="A35" s="9" t="s">
        <v>22</v>
      </c>
      <c r="B35" s="1017" t="s">
        <v>310</v>
      </c>
      <c r="C35" s="1018"/>
      <c r="D35" s="1018"/>
      <c r="E35" s="1018"/>
      <c r="F35" s="1019"/>
    </row>
    <row r="36" spans="1:6" hidden="1" x14ac:dyDescent="0.2">
      <c r="A36" s="11"/>
      <c r="B36" s="141"/>
      <c r="C36" s="141"/>
      <c r="D36" s="141"/>
      <c r="E36" s="141"/>
      <c r="F36" s="10"/>
    </row>
    <row r="37" spans="1:6" hidden="1" x14ac:dyDescent="0.2">
      <c r="A37" s="14" t="s">
        <v>23</v>
      </c>
      <c r="B37" s="141"/>
      <c r="C37" s="141"/>
      <c r="D37" s="142"/>
      <c r="E37" s="142"/>
      <c r="F37" s="12"/>
    </row>
    <row r="38" spans="1:6" hidden="1" x14ac:dyDescent="0.2">
      <c r="A38" s="11"/>
      <c r="B38" s="141" t="s">
        <v>24</v>
      </c>
      <c r="C38" s="143">
        <v>3.65</v>
      </c>
      <c r="D38" s="144" t="s">
        <v>0</v>
      </c>
      <c r="E38" s="142"/>
      <c r="F38" s="12"/>
    </row>
    <row r="39" spans="1:6" hidden="1" x14ac:dyDescent="0.2">
      <c r="A39" s="11"/>
      <c r="B39" s="141" t="s">
        <v>25</v>
      </c>
      <c r="C39" s="145">
        <v>0</v>
      </c>
      <c r="D39" s="144" t="s">
        <v>0</v>
      </c>
      <c r="E39" s="142"/>
      <c r="F39" s="12"/>
    </row>
    <row r="40" spans="1:6" hidden="1" x14ac:dyDescent="0.2">
      <c r="A40" s="11"/>
      <c r="B40" s="141" t="s">
        <v>26</v>
      </c>
      <c r="C40" s="15">
        <v>60</v>
      </c>
      <c r="D40" s="144" t="s">
        <v>0</v>
      </c>
      <c r="E40" s="142"/>
      <c r="F40" s="12"/>
    </row>
    <row r="41" spans="1:6" hidden="1" x14ac:dyDescent="0.2">
      <c r="A41" s="11"/>
      <c r="B41" s="141" t="s">
        <v>30</v>
      </c>
      <c r="C41" s="15">
        <v>4.5</v>
      </c>
      <c r="D41" s="144" t="s">
        <v>0</v>
      </c>
      <c r="E41" s="142"/>
      <c r="F41" s="12"/>
    </row>
    <row r="42" spans="1:6" hidden="1" x14ac:dyDescent="0.2">
      <c r="A42" s="11"/>
      <c r="B42" s="146" t="s">
        <v>27</v>
      </c>
      <c r="C42" s="147">
        <v>8.15</v>
      </c>
      <c r="D42" s="148" t="s">
        <v>0</v>
      </c>
      <c r="E42" s="149"/>
      <c r="F42" s="12"/>
    </row>
    <row r="43" spans="1:6" hidden="1" x14ac:dyDescent="0.2">
      <c r="A43" s="11"/>
      <c r="B43" s="141"/>
      <c r="C43" s="141"/>
      <c r="D43" s="149"/>
      <c r="E43" s="999" t="s">
        <v>28</v>
      </c>
      <c r="F43" s="12"/>
    </row>
    <row r="44" spans="1:6" hidden="1" x14ac:dyDescent="0.2">
      <c r="A44" s="11"/>
      <c r="B44" s="150" t="s">
        <v>388</v>
      </c>
      <c r="C44" s="150" t="s">
        <v>389</v>
      </c>
      <c r="D44" s="149" t="s">
        <v>390</v>
      </c>
      <c r="E44" s="1000"/>
      <c r="F44" s="12"/>
    </row>
    <row r="45" spans="1:6" hidden="1" x14ac:dyDescent="0.2">
      <c r="A45" s="11" t="s">
        <v>391</v>
      </c>
      <c r="B45" s="151">
        <v>1.4999999999999999E-2</v>
      </c>
      <c r="C45" s="151">
        <v>3.4500000000000003E-2</v>
      </c>
      <c r="D45" s="151">
        <v>4.4900000000000002E-2</v>
      </c>
      <c r="E45" s="54">
        <v>1.5</v>
      </c>
      <c r="F45" s="12"/>
    </row>
    <row r="46" spans="1:6" hidden="1" x14ac:dyDescent="0.2">
      <c r="A46" s="11" t="s">
        <v>392</v>
      </c>
      <c r="B46" s="151">
        <v>3.0000000000000001E-3</v>
      </c>
      <c r="C46" s="151">
        <v>4.7999999999999996E-3</v>
      </c>
      <c r="D46" s="151">
        <v>8.2000000000000007E-3</v>
      </c>
      <c r="E46" s="54">
        <v>0.3</v>
      </c>
      <c r="F46" s="12"/>
    </row>
    <row r="47" spans="1:6" hidden="1" x14ac:dyDescent="0.2">
      <c r="A47" s="11" t="s">
        <v>393</v>
      </c>
      <c r="B47" s="151">
        <v>5.5999999999999999E-3</v>
      </c>
      <c r="C47" s="151">
        <v>8.5000000000000006E-3</v>
      </c>
      <c r="D47" s="151">
        <v>8.8999999999999999E-3</v>
      </c>
      <c r="E47" s="54">
        <v>0.85</v>
      </c>
      <c r="F47" s="12"/>
    </row>
    <row r="48" spans="1:6" hidden="1" x14ac:dyDescent="0.2">
      <c r="A48" s="11" t="s">
        <v>394</v>
      </c>
      <c r="B48" s="151">
        <v>8.5000000000000006E-3</v>
      </c>
      <c r="C48" s="151">
        <v>8.5000000000000006E-3</v>
      </c>
      <c r="D48" s="151">
        <v>1.11E-2</v>
      </c>
      <c r="E48" s="54">
        <v>0.85</v>
      </c>
      <c r="F48" s="12"/>
    </row>
    <row r="49" spans="1:6" hidden="1" x14ac:dyDescent="0.2">
      <c r="A49" s="11" t="s">
        <v>395</v>
      </c>
      <c r="B49" s="151">
        <v>3.5000000000000003E-2</v>
      </c>
      <c r="C49" s="151">
        <v>5.11E-2</v>
      </c>
      <c r="D49" s="151">
        <v>6.2199999999999998E-2</v>
      </c>
      <c r="E49" s="54">
        <v>3.5</v>
      </c>
      <c r="F49" s="12"/>
    </row>
    <row r="50" spans="1:6" hidden="1" x14ac:dyDescent="0.2">
      <c r="A50" s="11"/>
      <c r="B50" s="141"/>
      <c r="C50" s="141"/>
      <c r="D50" s="149"/>
      <c r="E50" s="149"/>
      <c r="F50" s="12"/>
    </row>
    <row r="51" spans="1:6" hidden="1" x14ac:dyDescent="0.2">
      <c r="A51" s="11"/>
      <c r="B51" s="141"/>
      <c r="C51" s="141"/>
      <c r="D51" s="149"/>
      <c r="E51" s="149"/>
      <c r="F51" s="12"/>
    </row>
    <row r="52" spans="1:6" hidden="1" x14ac:dyDescent="0.2">
      <c r="A52" s="1020" t="s">
        <v>29</v>
      </c>
      <c r="B52" s="1021"/>
      <c r="C52" s="1021"/>
      <c r="D52" s="1022"/>
      <c r="E52" s="13">
        <v>0.1665303579205224</v>
      </c>
      <c r="F52" s="152"/>
    </row>
    <row r="58" spans="1:6" ht="11.25" customHeight="1" x14ac:dyDescent="0.2"/>
  </sheetData>
  <mergeCells count="24">
    <mergeCell ref="A34:E34"/>
    <mergeCell ref="B35:F35"/>
    <mergeCell ref="E43:E44"/>
    <mergeCell ref="A52:D52"/>
    <mergeCell ref="A27:D27"/>
    <mergeCell ref="A29:F29"/>
    <mergeCell ref="B30:D30"/>
    <mergeCell ref="B31:D31"/>
    <mergeCell ref="E31:F31"/>
    <mergeCell ref="B32:D32"/>
    <mergeCell ref="E32:F33"/>
    <mergeCell ref="B33:D33"/>
    <mergeCell ref="E18:E19"/>
    <mergeCell ref="B1:F1"/>
    <mergeCell ref="B2:F2"/>
    <mergeCell ref="B3:F3"/>
    <mergeCell ref="A4:F4"/>
    <mergeCell ref="B5:D5"/>
    <mergeCell ref="B6:D6"/>
    <mergeCell ref="B7:D7"/>
    <mergeCell ref="B8:D8"/>
    <mergeCell ref="A9:E9"/>
    <mergeCell ref="B10:F10"/>
    <mergeCell ref="E6:F8"/>
  </mergeCells>
  <pageMargins left="0.23622047244094491" right="0.23622047244094491" top="0.39370078740157483" bottom="0.39370078740157483" header="0.31496062992125984" footer="0.31496062992125984"/>
  <pageSetup paperSize="9" scale="89" fitToHeight="0" orientation="portrait" r:id="rId1"/>
  <headerFooter differentFirst="1" scaleWithDoc="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F56"/>
  <sheetViews>
    <sheetView workbookViewId="0"/>
  </sheetViews>
  <sheetFormatPr defaultColWidth="8.85546875" defaultRowHeight="12.75" x14ac:dyDescent="0.2"/>
  <cols>
    <col min="1" max="1" width="21.28515625" style="7" customWidth="1"/>
    <col min="2" max="2" width="21.85546875" style="7" customWidth="1"/>
    <col min="3" max="3" width="18.28515625" style="7" customWidth="1"/>
    <col min="4" max="4" width="23.5703125" style="7" customWidth="1"/>
    <col min="5" max="5" width="16.140625" style="7" customWidth="1"/>
    <col min="6" max="6" width="9.5703125" style="7" customWidth="1"/>
    <col min="7" max="16384" width="8.85546875" style="7"/>
  </cols>
  <sheetData>
    <row r="1" spans="1:6" ht="13.15" customHeight="1" x14ac:dyDescent="0.2">
      <c r="A1" s="16"/>
      <c r="B1" s="981" t="str">
        <f>ORÇAMENTO_DES!D2</f>
        <v>GOVERNO DO ESTADO DE MATO GROSSO DO SUL</v>
      </c>
      <c r="C1" s="982"/>
      <c r="D1" s="982"/>
      <c r="E1" s="982"/>
      <c r="F1" s="983"/>
    </row>
    <row r="2" spans="1:6" ht="13.9" customHeight="1" x14ac:dyDescent="0.2">
      <c r="A2" s="8"/>
      <c r="B2" s="1001" t="str">
        <f>ORÇAMENTO_DES!D3</f>
        <v>PREFEITURA MUNICIPAL DE RIBAS DO RIO PARDO</v>
      </c>
      <c r="C2" s="1002"/>
      <c r="D2" s="1002"/>
      <c r="E2" s="1002"/>
      <c r="F2" s="1003"/>
    </row>
    <row r="3" spans="1:6" ht="13.15" customHeight="1" x14ac:dyDescent="0.2">
      <c r="A3" s="8"/>
      <c r="B3" s="1004" t="str">
        <f>ORÇAMENTO_DES!D4</f>
        <v>SECRETARIA DE EDUCAÇÃO</v>
      </c>
      <c r="C3" s="1005"/>
      <c r="D3" s="1005"/>
      <c r="E3" s="1005"/>
      <c r="F3" s="1006"/>
    </row>
    <row r="4" spans="1:6" ht="20.25" x14ac:dyDescent="0.2">
      <c r="A4" s="1007" t="s">
        <v>662</v>
      </c>
      <c r="B4" s="1007"/>
      <c r="C4" s="1007"/>
      <c r="D4" s="1007"/>
      <c r="E4" s="1007"/>
      <c r="F4" s="1007"/>
    </row>
    <row r="5" spans="1:6" ht="21.75" customHeight="1" x14ac:dyDescent="0.2">
      <c r="A5" s="29" t="str">
        <f>[1]CRONOGRAMA!A5</f>
        <v>OBJETO:</v>
      </c>
      <c r="B5" s="1008" t="str">
        <f>ORÇAMENTO_DES!C6</f>
        <v>REFORMA DA ESCOLA MUNICIPAL USINA DO MIMOSO (POLO)</v>
      </c>
      <c r="C5" s="646"/>
      <c r="D5" s="1009"/>
      <c r="E5" s="76" t="s">
        <v>44</v>
      </c>
      <c r="F5" s="26"/>
    </row>
    <row r="6" spans="1:6" ht="12.6" customHeight="1" x14ac:dyDescent="0.2">
      <c r="A6" s="29" t="s">
        <v>2</v>
      </c>
      <c r="B6" s="1010" t="str">
        <f>ORÇAMENTO_DES!C7</f>
        <v>RIBAS DO RIO PARDO - MS</v>
      </c>
      <c r="C6" s="1011"/>
      <c r="D6" s="1012"/>
      <c r="E6" s="605"/>
      <c r="F6" s="607"/>
    </row>
    <row r="7" spans="1:6" ht="12.6" customHeight="1" x14ac:dyDescent="0.2">
      <c r="A7" s="29" t="s">
        <v>3</v>
      </c>
      <c r="B7" s="1010" t="str">
        <f>ORÇAMENTO_DES!C8</f>
        <v>R. JOSÉ DOS SANTOS - S/N, B. VILA NOVA, RIBAS DO RIO PARDO/MS</v>
      </c>
      <c r="C7" s="1011"/>
      <c r="D7" s="1012"/>
      <c r="E7" s="1029" t="str">
        <f>ORÇAMENTO_DES!L7</f>
        <v>____________________________________  
COSME PEREIRA LISBOA CAMPOS
CREA - 62.720D / MS</v>
      </c>
      <c r="F7" s="1030"/>
    </row>
    <row r="8" spans="1:6" ht="18" customHeight="1" x14ac:dyDescent="0.2">
      <c r="A8" s="29" t="str">
        <f>[1]COMPOSIÇÃO!A8</f>
        <v>SIST./REF.:</v>
      </c>
      <c r="B8" s="1013" t="str">
        <f>ORÇAMENTO_DES!C11</f>
        <v>AGESUL(JUNHO/2023) SINAPI (JUNHO/2023) SBC (JUNHO/2023)</v>
      </c>
      <c r="C8" s="1013"/>
      <c r="D8" s="1014"/>
      <c r="E8" s="1031"/>
      <c r="F8" s="1032"/>
    </row>
    <row r="9" spans="1:6" ht="4.1500000000000004" customHeight="1" x14ac:dyDescent="0.2">
      <c r="A9" s="1015"/>
      <c r="B9" s="1016"/>
      <c r="C9" s="1016"/>
      <c r="D9" s="1016"/>
      <c r="E9" s="1016"/>
      <c r="F9" s="10"/>
    </row>
    <row r="10" spans="1:6" ht="24" customHeight="1" x14ac:dyDescent="0.2">
      <c r="A10" s="9" t="s">
        <v>22</v>
      </c>
      <c r="B10" s="1017" t="s">
        <v>387</v>
      </c>
      <c r="C10" s="1018"/>
      <c r="D10" s="1018"/>
      <c r="E10" s="1018"/>
      <c r="F10" s="1019"/>
    </row>
    <row r="11" spans="1:6" x14ac:dyDescent="0.2">
      <c r="A11" s="11"/>
      <c r="B11" s="141"/>
      <c r="C11" s="141"/>
      <c r="D11" s="141"/>
      <c r="E11" s="141"/>
      <c r="F11" s="10"/>
    </row>
    <row r="12" spans="1:6" x14ac:dyDescent="0.2">
      <c r="A12" s="14" t="s">
        <v>23</v>
      </c>
      <c r="B12" s="141"/>
      <c r="C12" s="141"/>
      <c r="D12" s="142"/>
      <c r="E12" s="142"/>
      <c r="F12" s="12"/>
    </row>
    <row r="13" spans="1:6" x14ac:dyDescent="0.2">
      <c r="A13" s="11"/>
      <c r="B13" s="141" t="s">
        <v>24</v>
      </c>
      <c r="C13" s="143">
        <v>3.65</v>
      </c>
      <c r="D13" s="144" t="s">
        <v>0</v>
      </c>
      <c r="E13" s="142"/>
      <c r="F13" s="12"/>
    </row>
    <row r="14" spans="1:6" x14ac:dyDescent="0.2">
      <c r="A14" s="11"/>
      <c r="B14" s="141" t="s">
        <v>25</v>
      </c>
      <c r="C14" s="145">
        <v>5</v>
      </c>
      <c r="D14" s="144" t="s">
        <v>0</v>
      </c>
      <c r="E14" s="142"/>
      <c r="F14" s="12"/>
    </row>
    <row r="15" spans="1:6" x14ac:dyDescent="0.2">
      <c r="A15" s="11"/>
      <c r="B15" s="141" t="s">
        <v>26</v>
      </c>
      <c r="C15" s="15">
        <v>100</v>
      </c>
      <c r="D15" s="144" t="s">
        <v>0</v>
      </c>
      <c r="E15" s="142"/>
      <c r="F15" s="12"/>
    </row>
    <row r="16" spans="1:6" x14ac:dyDescent="0.2">
      <c r="A16" s="11"/>
      <c r="B16" s="146" t="s">
        <v>27</v>
      </c>
      <c r="C16" s="147">
        <f>C13+(C14*C15/100)</f>
        <v>8.65</v>
      </c>
      <c r="D16" s="148" t="s">
        <v>0</v>
      </c>
      <c r="E16" s="149"/>
      <c r="F16" s="12"/>
    </row>
    <row r="17" spans="1:6" x14ac:dyDescent="0.2">
      <c r="A17" s="11"/>
      <c r="B17" s="141"/>
      <c r="C17" s="141"/>
      <c r="D17" s="149"/>
      <c r="E17" s="999" t="s">
        <v>28</v>
      </c>
      <c r="F17" s="12"/>
    </row>
    <row r="18" spans="1:6" x14ac:dyDescent="0.2">
      <c r="A18" s="11"/>
      <c r="B18" s="150" t="s">
        <v>388</v>
      </c>
      <c r="C18" s="150" t="s">
        <v>389</v>
      </c>
      <c r="D18" s="149" t="s">
        <v>390</v>
      </c>
      <c r="E18" s="1000"/>
      <c r="F18" s="12"/>
    </row>
    <row r="19" spans="1:6" x14ac:dyDescent="0.2">
      <c r="A19" s="11" t="s">
        <v>391</v>
      </c>
      <c r="B19" s="151">
        <v>0.03</v>
      </c>
      <c r="C19" s="151">
        <v>0.04</v>
      </c>
      <c r="D19" s="151">
        <v>5.5E-2</v>
      </c>
      <c r="E19" s="54">
        <v>3</v>
      </c>
      <c r="F19" s="12"/>
    </row>
    <row r="20" spans="1:6" x14ac:dyDescent="0.2">
      <c r="A20" s="11" t="s">
        <v>392</v>
      </c>
      <c r="B20" s="151">
        <v>8.0000000000000002E-3</v>
      </c>
      <c r="C20" s="151">
        <v>8.0000000000000002E-3</v>
      </c>
      <c r="D20" s="151">
        <v>0.01</v>
      </c>
      <c r="E20" s="54">
        <v>0.8</v>
      </c>
      <c r="F20" s="12"/>
    </row>
    <row r="21" spans="1:6" x14ac:dyDescent="0.2">
      <c r="A21" s="11" t="s">
        <v>393</v>
      </c>
      <c r="B21" s="151">
        <v>9.7000000000000003E-3</v>
      </c>
      <c r="C21" s="151">
        <v>1.2699999999999999E-2</v>
      </c>
      <c r="D21" s="151">
        <v>1.2699999999999999E-2</v>
      </c>
      <c r="E21" s="54">
        <v>0.97</v>
      </c>
      <c r="F21" s="12"/>
    </row>
    <row r="22" spans="1:6" x14ac:dyDescent="0.2">
      <c r="A22" s="11" t="s">
        <v>394</v>
      </c>
      <c r="B22" s="151">
        <v>5.8999999999999999E-3</v>
      </c>
      <c r="C22" s="151">
        <v>1.23E-2</v>
      </c>
      <c r="D22" s="151">
        <v>1.3899999999999999E-2</v>
      </c>
      <c r="E22" s="54">
        <v>0.59</v>
      </c>
      <c r="F22" s="12"/>
    </row>
    <row r="23" spans="1:6" x14ac:dyDescent="0.2">
      <c r="A23" s="11" t="s">
        <v>395</v>
      </c>
      <c r="B23" s="151">
        <v>6.1600000000000002E-2</v>
      </c>
      <c r="C23" s="151">
        <v>7.3999999999999996E-2</v>
      </c>
      <c r="D23" s="151">
        <v>8.9599999999999999E-2</v>
      </c>
      <c r="E23" s="54">
        <v>6.16</v>
      </c>
      <c r="F23" s="12"/>
    </row>
    <row r="24" spans="1:6" x14ac:dyDescent="0.2">
      <c r="A24" s="11"/>
      <c r="B24" s="141"/>
      <c r="C24" s="141"/>
      <c r="D24" s="149"/>
      <c r="E24" s="149"/>
      <c r="F24" s="12"/>
    </row>
    <row r="25" spans="1:6" x14ac:dyDescent="0.2">
      <c r="A25" s="11"/>
      <c r="B25" s="141"/>
      <c r="C25" s="141"/>
      <c r="D25" s="149"/>
      <c r="E25" s="149"/>
      <c r="F25" s="12"/>
    </row>
    <row r="26" spans="1:6" x14ac:dyDescent="0.2">
      <c r="A26" s="1020" t="s">
        <v>29</v>
      </c>
      <c r="B26" s="1021"/>
      <c r="C26" s="1021"/>
      <c r="D26" s="1022"/>
      <c r="E26" s="13">
        <f>((((1+(E19+E20+E21)/100))*(1+E22/100)*(1+E23/100))/(1-C16/100))-1</f>
        <v>0.22474058685057496</v>
      </c>
      <c r="F26" s="152"/>
    </row>
    <row r="27" spans="1:6" ht="5.45" hidden="1" customHeight="1" x14ac:dyDescent="0.2">
      <c r="A27" s="11"/>
      <c r="B27" s="141"/>
      <c r="C27" s="141"/>
      <c r="D27" s="149"/>
      <c r="E27" s="149"/>
      <c r="F27" s="142"/>
    </row>
    <row r="28" spans="1:6" ht="20.25" hidden="1" x14ac:dyDescent="0.2">
      <c r="A28" s="1007" t="s">
        <v>396</v>
      </c>
      <c r="B28" s="1007"/>
      <c r="C28" s="1007"/>
      <c r="D28" s="1007"/>
      <c r="E28" s="1007"/>
      <c r="F28" s="1007"/>
    </row>
    <row r="29" spans="1:6" hidden="1" x14ac:dyDescent="0.2">
      <c r="A29" s="29" t="str">
        <f>A5</f>
        <v>OBJETO:</v>
      </c>
      <c r="B29" s="1023" t="str">
        <f>B5</f>
        <v>REFORMA DA ESCOLA MUNICIPAL USINA DO MIMOSO (POLO)</v>
      </c>
      <c r="C29" s="1023"/>
      <c r="D29" s="1024"/>
      <c r="E29" s="76" t="s">
        <v>44</v>
      </c>
      <c r="F29" s="26"/>
    </row>
    <row r="30" spans="1:6" hidden="1" x14ac:dyDescent="0.2">
      <c r="A30" s="29" t="str">
        <f t="shared" ref="A30:B32" si="0">A6</f>
        <v>Município:</v>
      </c>
      <c r="B30" s="1023" t="str">
        <f t="shared" si="0"/>
        <v>RIBAS DO RIO PARDO - MS</v>
      </c>
      <c r="C30" s="1023"/>
      <c r="D30" s="1024"/>
      <c r="E30" s="605"/>
      <c r="F30" s="607"/>
    </row>
    <row r="31" spans="1:6" ht="12.75" hidden="1" customHeight="1" x14ac:dyDescent="0.2">
      <c r="A31" s="29" t="str">
        <f t="shared" si="0"/>
        <v>Local:</v>
      </c>
      <c r="B31" s="1023" t="str">
        <f t="shared" si="0"/>
        <v>R. JOSÉ DOS SANTOS - S/N, B. VILA NOVA, RIBAS DO RIO PARDO/MS</v>
      </c>
      <c r="C31" s="1023"/>
      <c r="D31" s="1024"/>
      <c r="E31" s="1029" t="s">
        <v>626</v>
      </c>
      <c r="F31" s="1030"/>
    </row>
    <row r="32" spans="1:6" ht="18" hidden="1" customHeight="1" x14ac:dyDescent="0.2">
      <c r="A32" s="29" t="str">
        <f t="shared" si="0"/>
        <v>SIST./REF.:</v>
      </c>
      <c r="B32" s="1023" t="str">
        <f t="shared" si="0"/>
        <v>AGESUL(JUNHO/2023) SINAPI (JUNHO/2023) SBC (JUNHO/2023)</v>
      </c>
      <c r="C32" s="1023"/>
      <c r="D32" s="1024"/>
      <c r="E32" s="1031"/>
      <c r="F32" s="1032"/>
    </row>
    <row r="33" spans="1:6" hidden="1" x14ac:dyDescent="0.2">
      <c r="A33" s="1015"/>
      <c r="B33" s="1016"/>
      <c r="C33" s="1016"/>
      <c r="D33" s="1016"/>
      <c r="E33" s="1016"/>
      <c r="F33" s="10"/>
    </row>
    <row r="34" spans="1:6" hidden="1" x14ac:dyDescent="0.2">
      <c r="A34" s="9" t="s">
        <v>22</v>
      </c>
      <c r="B34" s="1017" t="s">
        <v>310</v>
      </c>
      <c r="C34" s="1018"/>
      <c r="D34" s="1018"/>
      <c r="E34" s="1018"/>
      <c r="F34" s="1019"/>
    </row>
    <row r="35" spans="1:6" hidden="1" x14ac:dyDescent="0.2">
      <c r="A35" s="11"/>
      <c r="B35" s="141"/>
      <c r="C35" s="141"/>
      <c r="D35" s="141"/>
      <c r="E35" s="141"/>
      <c r="F35" s="10"/>
    </row>
    <row r="36" spans="1:6" hidden="1" x14ac:dyDescent="0.2">
      <c r="A36" s="14" t="s">
        <v>23</v>
      </c>
      <c r="B36" s="141"/>
      <c r="C36" s="141"/>
      <c r="D36" s="142"/>
      <c r="E36" s="142"/>
      <c r="F36" s="12"/>
    </row>
    <row r="37" spans="1:6" hidden="1" x14ac:dyDescent="0.2">
      <c r="A37" s="11"/>
      <c r="B37" s="141" t="s">
        <v>24</v>
      </c>
      <c r="C37" s="143">
        <v>3.65</v>
      </c>
      <c r="D37" s="144" t="s">
        <v>0</v>
      </c>
      <c r="E37" s="142"/>
      <c r="F37" s="12"/>
    </row>
    <row r="38" spans="1:6" hidden="1" x14ac:dyDescent="0.2">
      <c r="A38" s="11"/>
      <c r="B38" s="141" t="s">
        <v>25</v>
      </c>
      <c r="C38" s="145">
        <v>0</v>
      </c>
      <c r="D38" s="144" t="s">
        <v>0</v>
      </c>
      <c r="E38" s="142"/>
      <c r="F38" s="12"/>
    </row>
    <row r="39" spans="1:6" hidden="1" x14ac:dyDescent="0.2">
      <c r="A39" s="11"/>
      <c r="B39" s="141" t="s">
        <v>26</v>
      </c>
      <c r="C39" s="15">
        <v>100</v>
      </c>
      <c r="D39" s="144" t="s">
        <v>0</v>
      </c>
      <c r="E39" s="142"/>
      <c r="F39" s="12"/>
    </row>
    <row r="40" spans="1:6" hidden="1" x14ac:dyDescent="0.2">
      <c r="A40" s="11"/>
      <c r="B40" s="146" t="s">
        <v>27</v>
      </c>
      <c r="C40" s="147">
        <f>C37+(C38*C39/100)</f>
        <v>3.65</v>
      </c>
      <c r="D40" s="148" t="s">
        <v>0</v>
      </c>
      <c r="E40" s="149"/>
      <c r="F40" s="12"/>
    </row>
    <row r="41" spans="1:6" hidden="1" x14ac:dyDescent="0.2">
      <c r="A41" s="11"/>
      <c r="B41" s="141"/>
      <c r="C41" s="141"/>
      <c r="D41" s="149"/>
      <c r="E41" s="999" t="s">
        <v>28</v>
      </c>
      <c r="F41" s="12"/>
    </row>
    <row r="42" spans="1:6" hidden="1" x14ac:dyDescent="0.2">
      <c r="A42" s="11"/>
      <c r="B42" s="150" t="s">
        <v>388</v>
      </c>
      <c r="C42" s="150" t="s">
        <v>389</v>
      </c>
      <c r="D42" s="149" t="s">
        <v>390</v>
      </c>
      <c r="E42" s="1000"/>
      <c r="F42" s="12"/>
    </row>
    <row r="43" spans="1:6" hidden="1" x14ac:dyDescent="0.2">
      <c r="A43" s="11" t="s">
        <v>391</v>
      </c>
      <c r="B43" s="151">
        <v>1.4999999999999999E-2</v>
      </c>
      <c r="C43" s="151">
        <v>3.4500000000000003E-2</v>
      </c>
      <c r="D43" s="151">
        <v>4.4900000000000002E-2</v>
      </c>
      <c r="E43" s="54">
        <v>3.45</v>
      </c>
      <c r="F43" s="12"/>
    </row>
    <row r="44" spans="1:6" hidden="1" x14ac:dyDescent="0.2">
      <c r="A44" s="11" t="s">
        <v>392</v>
      </c>
      <c r="B44" s="151">
        <v>3.0000000000000001E-3</v>
      </c>
      <c r="C44" s="151">
        <v>4.7999999999999996E-3</v>
      </c>
      <c r="D44" s="151">
        <v>8.2000000000000007E-3</v>
      </c>
      <c r="E44" s="54">
        <v>0.48</v>
      </c>
      <c r="F44" s="12"/>
    </row>
    <row r="45" spans="1:6" hidden="1" x14ac:dyDescent="0.2">
      <c r="A45" s="11" t="s">
        <v>393</v>
      </c>
      <c r="B45" s="151">
        <v>5.5999999999999999E-3</v>
      </c>
      <c r="C45" s="151">
        <v>8.5000000000000006E-3</v>
      </c>
      <c r="D45" s="151">
        <v>8.8999999999999999E-3</v>
      </c>
      <c r="E45" s="54">
        <v>0.85</v>
      </c>
      <c r="F45" s="12"/>
    </row>
    <row r="46" spans="1:6" hidden="1" x14ac:dyDescent="0.2">
      <c r="A46" s="11" t="s">
        <v>394</v>
      </c>
      <c r="B46" s="151">
        <v>8.5000000000000006E-3</v>
      </c>
      <c r="C46" s="151">
        <v>8.5000000000000006E-3</v>
      </c>
      <c r="D46" s="151">
        <v>1.11E-2</v>
      </c>
      <c r="E46" s="54">
        <v>0.85</v>
      </c>
      <c r="F46" s="12"/>
    </row>
    <row r="47" spans="1:6" hidden="1" x14ac:dyDescent="0.2">
      <c r="A47" s="11" t="s">
        <v>395</v>
      </c>
      <c r="B47" s="151">
        <v>3.5000000000000003E-2</v>
      </c>
      <c r="C47" s="151">
        <v>5.11E-2</v>
      </c>
      <c r="D47" s="151">
        <v>6.2199999999999998E-2</v>
      </c>
      <c r="E47" s="54">
        <v>5.1100000000000003</v>
      </c>
      <c r="F47" s="12"/>
    </row>
    <row r="48" spans="1:6" hidden="1" x14ac:dyDescent="0.2">
      <c r="A48" s="11"/>
      <c r="B48" s="141"/>
      <c r="C48" s="141"/>
      <c r="D48" s="149"/>
      <c r="E48" s="149"/>
      <c r="F48" s="12"/>
    </row>
    <row r="49" spans="1:6" hidden="1" x14ac:dyDescent="0.2">
      <c r="A49" s="11"/>
      <c r="B49" s="141"/>
      <c r="C49" s="141"/>
      <c r="D49" s="149"/>
      <c r="E49" s="149"/>
      <c r="F49" s="12"/>
    </row>
    <row r="50" spans="1:6" hidden="1" x14ac:dyDescent="0.2">
      <c r="A50" s="1020" t="s">
        <v>29</v>
      </c>
      <c r="B50" s="1021"/>
      <c r="C50" s="1021"/>
      <c r="D50" s="1022"/>
      <c r="E50" s="13">
        <f>((((1+(E43+E44+E45)/100))*(1+E46/100)*(1+E47/100))/(1-C40/100))-1</f>
        <v>0.15278047942916428</v>
      </c>
      <c r="F50" s="152"/>
    </row>
    <row r="56" spans="1:6" ht="12" customHeight="1" x14ac:dyDescent="0.2"/>
  </sheetData>
  <mergeCells count="25">
    <mergeCell ref="A33:E33"/>
    <mergeCell ref="B34:F34"/>
    <mergeCell ref="E41:E42"/>
    <mergeCell ref="A50:D50"/>
    <mergeCell ref="A26:D26"/>
    <mergeCell ref="A28:F28"/>
    <mergeCell ref="B29:D29"/>
    <mergeCell ref="B30:D30"/>
    <mergeCell ref="E30:F30"/>
    <mergeCell ref="B31:D31"/>
    <mergeCell ref="E31:F32"/>
    <mergeCell ref="B32:D32"/>
    <mergeCell ref="E17:E18"/>
    <mergeCell ref="B1:F1"/>
    <mergeCell ref="B2:F2"/>
    <mergeCell ref="B3:F3"/>
    <mergeCell ref="A4:F4"/>
    <mergeCell ref="B5:D5"/>
    <mergeCell ref="B6:D6"/>
    <mergeCell ref="E6:F6"/>
    <mergeCell ref="B7:D7"/>
    <mergeCell ref="E7:F8"/>
    <mergeCell ref="B8:D8"/>
    <mergeCell ref="A9:E9"/>
    <mergeCell ref="B10:F10"/>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3:B41"/>
  <sheetViews>
    <sheetView workbookViewId="0"/>
  </sheetViews>
  <sheetFormatPr defaultColWidth="9.140625" defaultRowHeight="12.75" x14ac:dyDescent="0.2"/>
  <cols>
    <col min="1" max="1" width="57.85546875" style="40" customWidth="1"/>
    <col min="2" max="16384" width="9.140625" style="40"/>
  </cols>
  <sheetData>
    <row r="3" spans="1:2" x14ac:dyDescent="0.2">
      <c r="A3" s="39" t="s">
        <v>86</v>
      </c>
      <c r="B3" s="40" t="s">
        <v>87</v>
      </c>
    </row>
    <row r="4" spans="1:2" x14ac:dyDescent="0.2">
      <c r="A4" s="39" t="s">
        <v>88</v>
      </c>
      <c r="B4" s="40" t="s">
        <v>368</v>
      </c>
    </row>
    <row r="5" spans="1:2" x14ac:dyDescent="0.2">
      <c r="A5" s="39" t="s">
        <v>89</v>
      </c>
      <c r="B5" s="40" t="s">
        <v>90</v>
      </c>
    </row>
    <row r="6" spans="1:2" x14ac:dyDescent="0.2">
      <c r="A6" s="39" t="s">
        <v>91</v>
      </c>
      <c r="B6" s="40" t="s">
        <v>92</v>
      </c>
    </row>
    <row r="7" spans="1:2" x14ac:dyDescent="0.2">
      <c r="A7" s="39" t="s">
        <v>72</v>
      </c>
      <c r="B7" s="40" t="s">
        <v>367</v>
      </c>
    </row>
    <row r="8" spans="1:2" x14ac:dyDescent="0.2">
      <c r="A8" s="39" t="s">
        <v>93</v>
      </c>
      <c r="B8" s="40" t="s">
        <v>160</v>
      </c>
    </row>
    <row r="9" spans="1:2" x14ac:dyDescent="0.2">
      <c r="A9" s="39" t="s">
        <v>98</v>
      </c>
      <c r="B9" s="40" t="s">
        <v>109</v>
      </c>
    </row>
    <row r="10" spans="1:2" x14ac:dyDescent="0.2">
      <c r="A10" s="39" t="s">
        <v>369</v>
      </c>
      <c r="B10" s="40" t="s">
        <v>375</v>
      </c>
    </row>
    <row r="11" spans="1:2" x14ac:dyDescent="0.2">
      <c r="A11" s="39" t="s">
        <v>370</v>
      </c>
      <c r="B11" s="40" t="s">
        <v>376</v>
      </c>
    </row>
    <row r="12" spans="1:2" x14ac:dyDescent="0.2">
      <c r="A12" s="39" t="s">
        <v>371</v>
      </c>
    </row>
    <row r="13" spans="1:2" x14ac:dyDescent="0.2">
      <c r="A13" s="39" t="s">
        <v>372</v>
      </c>
      <c r="B13" s="40" t="s">
        <v>377</v>
      </c>
    </row>
    <row r="14" spans="1:2" x14ac:dyDescent="0.2">
      <c r="A14" s="39" t="s">
        <v>373</v>
      </c>
      <c r="B14" s="40" t="s">
        <v>378</v>
      </c>
    </row>
    <row r="15" spans="1:2" x14ac:dyDescent="0.2">
      <c r="A15" s="39" t="s">
        <v>374</v>
      </c>
      <c r="B15" s="40" t="s">
        <v>379</v>
      </c>
    </row>
    <row r="16" spans="1:2" x14ac:dyDescent="0.2">
      <c r="A16" s="39" t="s">
        <v>701</v>
      </c>
      <c r="B16" s="40" t="s">
        <v>702</v>
      </c>
    </row>
    <row r="17" spans="1:2" x14ac:dyDescent="0.2">
      <c r="A17" s="40" t="s">
        <v>663</v>
      </c>
      <c r="B17" s="40" t="s">
        <v>665</v>
      </c>
    </row>
    <row r="19" spans="1:2" x14ac:dyDescent="0.2">
      <c r="A19" s="41" t="s">
        <v>50</v>
      </c>
    </row>
    <row r="20" spans="1:2" x14ac:dyDescent="0.2">
      <c r="A20" s="41" t="s">
        <v>51</v>
      </c>
    </row>
    <row r="21" spans="1:2" x14ac:dyDescent="0.2">
      <c r="A21" s="41" t="s">
        <v>94</v>
      </c>
    </row>
    <row r="22" spans="1:2" x14ac:dyDescent="0.2">
      <c r="A22" s="41" t="s">
        <v>95</v>
      </c>
    </row>
    <row r="23" spans="1:2" x14ac:dyDescent="0.2">
      <c r="A23" s="41" t="s">
        <v>96</v>
      </c>
    </row>
    <row r="24" spans="1:2" x14ac:dyDescent="0.2">
      <c r="A24" s="41" t="s">
        <v>52</v>
      </c>
    </row>
    <row r="25" spans="1:2" x14ac:dyDescent="0.2">
      <c r="A25" s="41" t="s">
        <v>97</v>
      </c>
    </row>
    <row r="27" spans="1:2" x14ac:dyDescent="0.2">
      <c r="A27" s="39" t="s">
        <v>101</v>
      </c>
    </row>
    <row r="28" spans="1:2" x14ac:dyDescent="0.2">
      <c r="A28" s="39" t="s">
        <v>102</v>
      </c>
    </row>
    <row r="29" spans="1:2" x14ac:dyDescent="0.2">
      <c r="A29" s="39" t="s">
        <v>103</v>
      </c>
    </row>
    <row r="30" spans="1:2" x14ac:dyDescent="0.2">
      <c r="A30" s="39" t="s">
        <v>104</v>
      </c>
    </row>
    <row r="31" spans="1:2" x14ac:dyDescent="0.2">
      <c r="A31" s="39" t="s">
        <v>105</v>
      </c>
    </row>
    <row r="32" spans="1:2" x14ac:dyDescent="0.2">
      <c r="A32" s="39" t="s">
        <v>106</v>
      </c>
    </row>
    <row r="33" spans="1:1" x14ac:dyDescent="0.2">
      <c r="A33" s="39" t="s">
        <v>100</v>
      </c>
    </row>
    <row r="34" spans="1:1" x14ac:dyDescent="0.2">
      <c r="A34" s="40" t="s">
        <v>380</v>
      </c>
    </row>
    <row r="35" spans="1:1" x14ac:dyDescent="0.2">
      <c r="A35" s="40" t="s">
        <v>381</v>
      </c>
    </row>
    <row r="36" spans="1:1" x14ac:dyDescent="0.2">
      <c r="A36" s="40" t="s">
        <v>382</v>
      </c>
    </row>
    <row r="37" spans="1:1" x14ac:dyDescent="0.2">
      <c r="A37" s="40" t="s">
        <v>383</v>
      </c>
    </row>
    <row r="38" spans="1:1" x14ac:dyDescent="0.2">
      <c r="A38" s="40" t="s">
        <v>384</v>
      </c>
    </row>
    <row r="39" spans="1:1" x14ac:dyDescent="0.2">
      <c r="A39" s="40" t="s">
        <v>385</v>
      </c>
    </row>
    <row r="40" spans="1:1" x14ac:dyDescent="0.2">
      <c r="A40" s="40" t="s">
        <v>703</v>
      </c>
    </row>
    <row r="41" spans="1:1" x14ac:dyDescent="0.2">
      <c r="A41" s="40" t="s">
        <v>664</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15"/>
  <sheetViews>
    <sheetView workbookViewId="0"/>
  </sheetViews>
  <sheetFormatPr defaultColWidth="9.140625" defaultRowHeight="12.75" x14ac:dyDescent="0.2"/>
  <cols>
    <col min="1" max="1" width="50.5703125" style="183" customWidth="1"/>
    <col min="2" max="2" width="48.42578125" style="182" customWidth="1"/>
    <col min="3" max="9" width="9.140625" style="182"/>
    <col min="10" max="16384" width="9.140625" style="40"/>
  </cols>
  <sheetData>
    <row r="1" spans="1:1" ht="91.5" customHeight="1" x14ac:dyDescent="0.2">
      <c r="A1" s="181" t="str">
        <f>[9]referencia!A3</f>
        <v>PREFEITURA MUNICIPAL DE ANASTÁCIO</v>
      </c>
    </row>
    <row r="2" spans="1:1" ht="81.75" customHeight="1" x14ac:dyDescent="0.2">
      <c r="A2" s="181" t="str">
        <f>[9]referencia!A4</f>
        <v>PREFEITURA MUNICIPAL DE BANDEIRANTES</v>
      </c>
    </row>
    <row r="3" spans="1:1" ht="70.5" customHeight="1" x14ac:dyDescent="0.2">
      <c r="A3" s="181" t="str">
        <f>[9]referencia!A5</f>
        <v>PREFEITURA MUNICIPAL DE BODOQUENA</v>
      </c>
    </row>
    <row r="4" spans="1:1" ht="96.75" customHeight="1" x14ac:dyDescent="0.2">
      <c r="A4" s="181" t="str">
        <f>[9]referencia!A6</f>
        <v>PREFEITURA MUNICIPAL DE ELDORADO</v>
      </c>
    </row>
    <row r="5" spans="1:1" ht="77.25" customHeight="1" x14ac:dyDescent="0.2">
      <c r="A5" s="181" t="str">
        <f>[9]referencia!A7</f>
        <v>PREFEITURA MUNICIPAL DE NOVA ALVORADA DO SUL</v>
      </c>
    </row>
    <row r="6" spans="1:1" ht="88.5" customHeight="1" x14ac:dyDescent="0.2">
      <c r="A6" s="181" t="str">
        <f>[9]referencia!A8</f>
        <v>PREFEITURA MUNICIPAL DE PORTO MURTINHO</v>
      </c>
    </row>
    <row r="7" spans="1:1" ht="87.75" customHeight="1" x14ac:dyDescent="0.2">
      <c r="A7" s="183" t="s">
        <v>98</v>
      </c>
    </row>
    <row r="8" spans="1:1" ht="87.75" customHeight="1" x14ac:dyDescent="0.2">
      <c r="A8" s="183" t="str">
        <f>REFERENCIA!A10</f>
        <v>PREFEITURA MUNICIPAL DE ÁGUA CLARA</v>
      </c>
    </row>
    <row r="9" spans="1:1" ht="87" customHeight="1" x14ac:dyDescent="0.2">
      <c r="A9" s="183" t="str">
        <f>REFERENCIA!A11</f>
        <v>PREFEITURA MUNICIPAL DE CAARAPÓ</v>
      </c>
    </row>
    <row r="10" spans="1:1" ht="87" customHeight="1" x14ac:dyDescent="0.2">
      <c r="A10" s="183" t="str">
        <f>REFERENCIA!A12</f>
        <v>PREFEITURA MUNICIPAL DE JARAGUARI</v>
      </c>
    </row>
    <row r="11" spans="1:1" ht="87" customHeight="1" x14ac:dyDescent="0.2">
      <c r="A11" s="183" t="str">
        <f>REFERENCIA!A13</f>
        <v>PREFEITURA MUNICIPAL DE JARDIM</v>
      </c>
    </row>
    <row r="12" spans="1:1" ht="87" customHeight="1" x14ac:dyDescent="0.2">
      <c r="A12" s="183" t="str">
        <f>REFERENCIA!A14</f>
        <v>PREFEITURA MUNICIPAL DE RIBAS DO RIO PARDO</v>
      </c>
    </row>
    <row r="13" spans="1:1" ht="87" customHeight="1" x14ac:dyDescent="0.2">
      <c r="A13" s="183" t="str">
        <f>REFERENCIA!A15</f>
        <v>PREFEITURA MUNICIPAL DE SELVÍRIA</v>
      </c>
    </row>
    <row r="14" spans="1:1" ht="90.75" customHeight="1" x14ac:dyDescent="0.2">
      <c r="A14" s="183" t="str">
        <f>REFERENCIA!A17</f>
        <v>PREFEITURA MUNICIPAL DE IVINHEMA</v>
      </c>
    </row>
    <row r="15" spans="1:1" ht="84.75" customHeight="1" x14ac:dyDescent="0.2">
      <c r="A15" s="183" t="str">
        <f>REFERENCIA!A16</f>
        <v>PREFEITURA MUNICIPAL DE COXIM</v>
      </c>
    </row>
  </sheetData>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AA36-87F2-4EEB-A7A1-DA8D88158BA1}">
  <sheetPr>
    <pageSetUpPr fitToPage="1"/>
  </sheetPr>
  <dimension ref="A2:F32"/>
  <sheetViews>
    <sheetView workbookViewId="0"/>
  </sheetViews>
  <sheetFormatPr defaultRowHeight="15" x14ac:dyDescent="0.25"/>
  <cols>
    <col min="1" max="1" width="3.140625" style="212" customWidth="1"/>
    <col min="2" max="3" width="12.7109375" customWidth="1"/>
    <col min="4" max="4" width="5.28515625" customWidth="1"/>
    <col min="5" max="5" width="57.28515625" customWidth="1"/>
  </cols>
  <sheetData>
    <row r="2" spans="1:6" ht="21" customHeight="1" x14ac:dyDescent="0.25">
      <c r="B2" s="566"/>
      <c r="C2" s="567"/>
      <c r="D2" s="572" t="s">
        <v>674</v>
      </c>
      <c r="E2" s="573"/>
    </row>
    <row r="3" spans="1:6" ht="21" customHeight="1" x14ac:dyDescent="0.25">
      <c r="B3" s="568"/>
      <c r="C3" s="569"/>
      <c r="D3" s="574"/>
      <c r="E3" s="575"/>
    </row>
    <row r="4" spans="1:6" ht="20.25" customHeight="1" x14ac:dyDescent="0.25">
      <c r="B4" s="570"/>
      <c r="C4" s="571"/>
      <c r="D4" s="576"/>
      <c r="E4" s="577"/>
    </row>
    <row r="5" spans="1:6" x14ac:dyDescent="0.25">
      <c r="B5" s="553" t="s">
        <v>675</v>
      </c>
      <c r="C5" s="553"/>
      <c r="D5" s="578" t="str">
        <f>ORÇAMENTO_DES!C6</f>
        <v>REFORMA DA ESCOLA MUNICIPAL USINA DO MIMOSO (POLO)</v>
      </c>
      <c r="E5" s="555"/>
      <c r="F5" s="213"/>
    </row>
    <row r="6" spans="1:6" x14ac:dyDescent="0.25">
      <c r="B6" s="579" t="s">
        <v>676</v>
      </c>
      <c r="C6" s="580"/>
      <c r="D6" s="554" t="s">
        <v>1115</v>
      </c>
      <c r="E6" s="555"/>
      <c r="F6" s="213"/>
    </row>
    <row r="7" spans="1:6" x14ac:dyDescent="0.25">
      <c r="B7" s="553" t="s">
        <v>677</v>
      </c>
      <c r="C7" s="553"/>
      <c r="D7" s="554" t="s">
        <v>373</v>
      </c>
      <c r="E7" s="555"/>
      <c r="F7" s="213"/>
    </row>
    <row r="8" spans="1:6" ht="5.25" customHeight="1" x14ac:dyDescent="0.25">
      <c r="B8" s="214"/>
      <c r="C8" s="214"/>
      <c r="D8" s="214"/>
      <c r="E8" s="215"/>
      <c r="F8" s="213"/>
    </row>
    <row r="9" spans="1:6" x14ac:dyDescent="0.25">
      <c r="B9" s="556" t="s">
        <v>678</v>
      </c>
      <c r="C9" s="557"/>
      <c r="D9" s="557"/>
      <c r="E9" s="558"/>
      <c r="F9" s="213"/>
    </row>
    <row r="10" spans="1:6" ht="15.75" x14ac:dyDescent="0.25">
      <c r="B10" s="559">
        <f t="array" ref="B10">AVERAGE(A12:A32*1)</f>
        <v>1</v>
      </c>
      <c r="C10" s="559"/>
      <c r="D10" s="559"/>
      <c r="E10" s="559"/>
      <c r="F10" s="213"/>
    </row>
    <row r="11" spans="1:6" ht="4.5" customHeight="1" x14ac:dyDescent="0.25">
      <c r="B11" s="214"/>
      <c r="C11" s="214"/>
      <c r="D11" s="214"/>
      <c r="E11" s="215"/>
      <c r="F11" s="213"/>
    </row>
    <row r="12" spans="1:6" ht="22.5" customHeight="1" x14ac:dyDescent="0.25">
      <c r="A12" s="216" t="b">
        <v>1</v>
      </c>
      <c r="B12" s="560" t="s">
        <v>679</v>
      </c>
      <c r="C12" s="561"/>
      <c r="D12" s="217"/>
      <c r="E12" s="218" t="s">
        <v>680</v>
      </c>
    </row>
    <row r="13" spans="1:6" ht="21.75" customHeight="1" x14ac:dyDescent="0.25">
      <c r="A13" s="216" t="b">
        <v>1</v>
      </c>
      <c r="B13" s="562"/>
      <c r="C13" s="563"/>
      <c r="D13" s="217"/>
      <c r="E13" s="218" t="s">
        <v>681</v>
      </c>
    </row>
    <row r="14" spans="1:6" ht="18.75" customHeight="1" x14ac:dyDescent="0.25">
      <c r="A14" s="216" t="b">
        <v>1</v>
      </c>
      <c r="B14" s="562"/>
      <c r="C14" s="563"/>
      <c r="D14" s="217"/>
      <c r="E14" s="218" t="s">
        <v>682</v>
      </c>
    </row>
    <row r="15" spans="1:6" ht="18.75" customHeight="1" x14ac:dyDescent="0.25">
      <c r="A15" s="216" t="b">
        <v>1</v>
      </c>
      <c r="B15" s="562"/>
      <c r="C15" s="563"/>
      <c r="D15" s="217"/>
      <c r="E15" s="218" t="s">
        <v>683</v>
      </c>
    </row>
    <row r="16" spans="1:6" ht="30.75" customHeight="1" x14ac:dyDescent="0.25">
      <c r="A16" s="216" t="b">
        <v>1</v>
      </c>
      <c r="B16" s="562"/>
      <c r="C16" s="563"/>
      <c r="D16" s="217"/>
      <c r="E16" s="218" t="s">
        <v>684</v>
      </c>
    </row>
    <row r="17" spans="1:5" ht="30.75" customHeight="1" x14ac:dyDescent="0.25">
      <c r="A17" s="216" t="b">
        <v>1</v>
      </c>
      <c r="B17" s="562"/>
      <c r="C17" s="563"/>
      <c r="D17" s="217"/>
      <c r="E17" s="218" t="s">
        <v>685</v>
      </c>
    </row>
    <row r="18" spans="1:5" ht="28.5" x14ac:dyDescent="0.25">
      <c r="A18" s="216" t="b">
        <v>1</v>
      </c>
      <c r="B18" s="562"/>
      <c r="C18" s="563"/>
      <c r="D18" s="217"/>
      <c r="E18" s="218" t="s">
        <v>686</v>
      </c>
    </row>
    <row r="19" spans="1:5" ht="32.25" customHeight="1" x14ac:dyDescent="0.25">
      <c r="A19" s="216" t="b">
        <v>1</v>
      </c>
      <c r="B19" s="562"/>
      <c r="C19" s="563"/>
      <c r="D19" s="217"/>
      <c r="E19" s="218" t="s">
        <v>687</v>
      </c>
    </row>
    <row r="20" spans="1:5" ht="23.25" customHeight="1" x14ac:dyDescent="0.25">
      <c r="A20" s="216" t="b">
        <v>1</v>
      </c>
      <c r="B20" s="562"/>
      <c r="C20" s="563"/>
      <c r="D20" s="217"/>
      <c r="E20" s="218" t="s">
        <v>688</v>
      </c>
    </row>
    <row r="21" spans="1:5" ht="30.75" customHeight="1" x14ac:dyDescent="0.25">
      <c r="A21" s="216" t="b">
        <v>1</v>
      </c>
      <c r="B21" s="562"/>
      <c r="C21" s="563"/>
      <c r="D21" s="217"/>
      <c r="E21" s="218" t="s">
        <v>689</v>
      </c>
    </row>
    <row r="22" spans="1:5" ht="30" customHeight="1" x14ac:dyDescent="0.25">
      <c r="A22" s="216" t="b">
        <v>1</v>
      </c>
      <c r="B22" s="562"/>
      <c r="C22" s="563"/>
      <c r="D22" s="217"/>
      <c r="E22" s="218" t="s">
        <v>690</v>
      </c>
    </row>
    <row r="23" spans="1:5" ht="29.25" customHeight="1" x14ac:dyDescent="0.25">
      <c r="A23" s="216" t="b">
        <v>1</v>
      </c>
      <c r="B23" s="562"/>
      <c r="C23" s="563"/>
      <c r="D23" s="217"/>
      <c r="E23" s="218" t="s">
        <v>691</v>
      </c>
    </row>
    <row r="24" spans="1:5" ht="29.25" customHeight="1" x14ac:dyDescent="0.25">
      <c r="A24" s="216" t="b">
        <v>1</v>
      </c>
      <c r="B24" s="562"/>
      <c r="C24" s="563"/>
      <c r="D24" s="217"/>
      <c r="E24" s="218" t="s">
        <v>692</v>
      </c>
    </row>
    <row r="25" spans="1:5" ht="29.25" customHeight="1" x14ac:dyDescent="0.25">
      <c r="A25" s="216" t="b">
        <v>1</v>
      </c>
      <c r="B25" s="562"/>
      <c r="C25" s="563"/>
      <c r="D25" s="217"/>
      <c r="E25" s="218" t="s">
        <v>693</v>
      </c>
    </row>
    <row r="26" spans="1:5" ht="29.25" customHeight="1" x14ac:dyDescent="0.25">
      <c r="A26" s="216" t="b">
        <v>1</v>
      </c>
      <c r="B26" s="562"/>
      <c r="C26" s="563"/>
      <c r="D26" s="217"/>
      <c r="E26" s="218" t="s">
        <v>694</v>
      </c>
    </row>
    <row r="27" spans="1:5" ht="29.25" customHeight="1" x14ac:dyDescent="0.25">
      <c r="A27" s="216" t="b">
        <v>1</v>
      </c>
      <c r="B27" s="562"/>
      <c r="C27" s="563"/>
      <c r="D27" s="217"/>
      <c r="E27" s="218" t="s">
        <v>695</v>
      </c>
    </row>
    <row r="28" spans="1:5" ht="29.25" customHeight="1" x14ac:dyDescent="0.25">
      <c r="A28" s="216" t="b">
        <v>1</v>
      </c>
      <c r="B28" s="562"/>
      <c r="C28" s="563"/>
      <c r="D28" s="217"/>
      <c r="E28" s="218" t="s">
        <v>696</v>
      </c>
    </row>
    <row r="29" spans="1:5" ht="29.25" customHeight="1" x14ac:dyDescent="0.25">
      <c r="A29" s="216" t="b">
        <v>1</v>
      </c>
      <c r="B29" s="562"/>
      <c r="C29" s="563"/>
      <c r="D29" s="217"/>
      <c r="E29" s="218" t="s">
        <v>697</v>
      </c>
    </row>
    <row r="30" spans="1:5" ht="29.25" customHeight="1" x14ac:dyDescent="0.25">
      <c r="A30" s="216" t="b">
        <v>1</v>
      </c>
      <c r="B30" s="562"/>
      <c r="C30" s="563"/>
      <c r="D30" s="217"/>
      <c r="E30" s="218" t="s">
        <v>698</v>
      </c>
    </row>
    <row r="31" spans="1:5" ht="29.25" customHeight="1" x14ac:dyDescent="0.25">
      <c r="A31" s="216" t="b">
        <v>1</v>
      </c>
      <c r="B31" s="562"/>
      <c r="C31" s="563"/>
      <c r="D31" s="217"/>
      <c r="E31" s="218" t="s">
        <v>699</v>
      </c>
    </row>
    <row r="32" spans="1:5" ht="29.25" customHeight="1" x14ac:dyDescent="0.25">
      <c r="A32" s="216" t="b">
        <v>1</v>
      </c>
      <c r="B32" s="564"/>
      <c r="C32" s="565"/>
      <c r="D32" s="217"/>
      <c r="E32" s="218" t="s">
        <v>700</v>
      </c>
    </row>
  </sheetData>
  <mergeCells count="11">
    <mergeCell ref="B2:C4"/>
    <mergeCell ref="D2:E4"/>
    <mergeCell ref="B5:C5"/>
    <mergeCell ref="D5:E5"/>
    <mergeCell ref="B6:C6"/>
    <mergeCell ref="D6:E6"/>
    <mergeCell ref="B7:C7"/>
    <mergeCell ref="D7:E7"/>
    <mergeCell ref="B9:E9"/>
    <mergeCell ref="B10:E10"/>
    <mergeCell ref="B12:C32"/>
  </mergeCells>
  <conditionalFormatting sqref="B10:E10">
    <cfRule type="dataBar" priority="2">
      <dataBar>
        <cfvo type="num" val="0"/>
        <cfvo type="num" val="1"/>
        <color rgb="FF00B050"/>
      </dataBar>
      <extLst>
        <ext xmlns:x14="http://schemas.microsoft.com/office/spreadsheetml/2009/9/main" uri="{B025F937-C7B1-47D3-B67F-A62EFF666E3E}">
          <x14:id>{23322F41-B056-45B1-9397-538690B42F1D}</x14:id>
        </ext>
      </extLst>
    </cfRule>
  </conditionalFormatting>
  <conditionalFormatting sqref="E12:E32">
    <cfRule type="expression" dxfId="9" priority="1">
      <formula>$A12=TRUE</formula>
    </cfRule>
  </conditionalFormatting>
  <pageMargins left="0.511811024" right="0.511811024" top="0.78740157499999996" bottom="0.78740157499999996" header="0.31496062000000002" footer="0.31496062000000002"/>
  <pageSetup paperSize="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3</xdr:col>
                    <xdr:colOff>66675</xdr:colOff>
                    <xdr:row>11</xdr:row>
                    <xdr:rowOff>0</xdr:rowOff>
                  </from>
                  <to>
                    <xdr:col>3</xdr:col>
                    <xdr:colOff>314325</xdr:colOff>
                    <xdr:row>11</xdr:row>
                    <xdr:rowOff>276225</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3</xdr:col>
                    <xdr:colOff>76200</xdr:colOff>
                    <xdr:row>12</xdr:row>
                    <xdr:rowOff>19050</xdr:rowOff>
                  </from>
                  <to>
                    <xdr:col>3</xdr:col>
                    <xdr:colOff>266700</xdr:colOff>
                    <xdr:row>12</xdr:row>
                    <xdr:rowOff>228600</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3</xdr:col>
                    <xdr:colOff>76200</xdr:colOff>
                    <xdr:row>13</xdr:row>
                    <xdr:rowOff>9525</xdr:rowOff>
                  </from>
                  <to>
                    <xdr:col>3</xdr:col>
                    <xdr:colOff>323850</xdr:colOff>
                    <xdr:row>14</xdr:row>
                    <xdr:rowOff>0</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3</xdr:col>
                    <xdr:colOff>76200</xdr:colOff>
                    <xdr:row>14</xdr:row>
                    <xdr:rowOff>0</xdr:rowOff>
                  </from>
                  <to>
                    <xdr:col>3</xdr:col>
                    <xdr:colOff>323850</xdr:colOff>
                    <xdr:row>15</xdr:row>
                    <xdr:rowOff>0</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3</xdr:col>
                    <xdr:colOff>66675</xdr:colOff>
                    <xdr:row>16</xdr:row>
                    <xdr:rowOff>19050</xdr:rowOff>
                  </from>
                  <to>
                    <xdr:col>3</xdr:col>
                    <xdr:colOff>314325</xdr:colOff>
                    <xdr:row>16</xdr:row>
                    <xdr:rowOff>361950</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3</xdr:col>
                    <xdr:colOff>66675</xdr:colOff>
                    <xdr:row>17</xdr:row>
                    <xdr:rowOff>47625</xdr:rowOff>
                  </from>
                  <to>
                    <xdr:col>3</xdr:col>
                    <xdr:colOff>314325</xdr:colOff>
                    <xdr:row>17</xdr:row>
                    <xdr:rowOff>323850</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3</xdr:col>
                    <xdr:colOff>85725</xdr:colOff>
                    <xdr:row>19</xdr:row>
                    <xdr:rowOff>9525</xdr:rowOff>
                  </from>
                  <to>
                    <xdr:col>3</xdr:col>
                    <xdr:colOff>257175</xdr:colOff>
                    <xdr:row>19</xdr:row>
                    <xdr:rowOff>266700</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3</xdr:col>
                    <xdr:colOff>76200</xdr:colOff>
                    <xdr:row>20</xdr:row>
                    <xdr:rowOff>66675</xdr:rowOff>
                  </from>
                  <to>
                    <xdr:col>3</xdr:col>
                    <xdr:colOff>323850</xdr:colOff>
                    <xdr:row>21</xdr:row>
                    <xdr:rowOff>0</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3</xdr:col>
                    <xdr:colOff>76200</xdr:colOff>
                    <xdr:row>21</xdr:row>
                    <xdr:rowOff>57150</xdr:rowOff>
                  </from>
                  <to>
                    <xdr:col>3</xdr:col>
                    <xdr:colOff>323850</xdr:colOff>
                    <xdr:row>21</xdr:row>
                    <xdr:rowOff>333375</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3</xdr:col>
                    <xdr:colOff>76200</xdr:colOff>
                    <xdr:row>22</xdr:row>
                    <xdr:rowOff>66675</xdr:rowOff>
                  </from>
                  <to>
                    <xdr:col>3</xdr:col>
                    <xdr:colOff>323850</xdr:colOff>
                    <xdr:row>22</xdr:row>
                    <xdr:rowOff>342900</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3</xdr:col>
                    <xdr:colOff>76200</xdr:colOff>
                    <xdr:row>23</xdr:row>
                    <xdr:rowOff>57150</xdr:rowOff>
                  </from>
                  <to>
                    <xdr:col>3</xdr:col>
                    <xdr:colOff>323850</xdr:colOff>
                    <xdr:row>23</xdr:row>
                    <xdr:rowOff>333375</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3</xdr:col>
                    <xdr:colOff>76200</xdr:colOff>
                    <xdr:row>24</xdr:row>
                    <xdr:rowOff>57150</xdr:rowOff>
                  </from>
                  <to>
                    <xdr:col>3</xdr:col>
                    <xdr:colOff>323850</xdr:colOff>
                    <xdr:row>24</xdr:row>
                    <xdr:rowOff>352425</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3</xdr:col>
                    <xdr:colOff>76200</xdr:colOff>
                    <xdr:row>25</xdr:row>
                    <xdr:rowOff>47625</xdr:rowOff>
                  </from>
                  <to>
                    <xdr:col>3</xdr:col>
                    <xdr:colOff>323850</xdr:colOff>
                    <xdr:row>25</xdr:row>
                    <xdr:rowOff>323850</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3</xdr:col>
                    <xdr:colOff>76200</xdr:colOff>
                    <xdr:row>26</xdr:row>
                    <xdr:rowOff>57150</xdr:rowOff>
                  </from>
                  <to>
                    <xdr:col>3</xdr:col>
                    <xdr:colOff>323850</xdr:colOff>
                    <xdr:row>26</xdr:row>
                    <xdr:rowOff>333375</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3</xdr:col>
                    <xdr:colOff>76200</xdr:colOff>
                    <xdr:row>27</xdr:row>
                    <xdr:rowOff>76200</xdr:rowOff>
                  </from>
                  <to>
                    <xdr:col>3</xdr:col>
                    <xdr:colOff>323850</xdr:colOff>
                    <xdr:row>27</xdr:row>
                    <xdr:rowOff>352425</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3</xdr:col>
                    <xdr:colOff>76200</xdr:colOff>
                    <xdr:row>28</xdr:row>
                    <xdr:rowOff>57150</xdr:rowOff>
                  </from>
                  <to>
                    <xdr:col>3</xdr:col>
                    <xdr:colOff>323850</xdr:colOff>
                    <xdr:row>28</xdr:row>
                    <xdr:rowOff>333375</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3</xdr:col>
                    <xdr:colOff>76200</xdr:colOff>
                    <xdr:row>29</xdr:row>
                    <xdr:rowOff>76200</xdr:rowOff>
                  </from>
                  <to>
                    <xdr:col>3</xdr:col>
                    <xdr:colOff>323850</xdr:colOff>
                    <xdr:row>29</xdr:row>
                    <xdr:rowOff>352425</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3</xdr:col>
                    <xdr:colOff>76200</xdr:colOff>
                    <xdr:row>31</xdr:row>
                    <xdr:rowOff>57150</xdr:rowOff>
                  </from>
                  <to>
                    <xdr:col>3</xdr:col>
                    <xdr:colOff>323850</xdr:colOff>
                    <xdr:row>31</xdr:row>
                    <xdr:rowOff>333375</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3</xdr:col>
                    <xdr:colOff>66675</xdr:colOff>
                    <xdr:row>15</xdr:row>
                    <xdr:rowOff>19050</xdr:rowOff>
                  </from>
                  <to>
                    <xdr:col>3</xdr:col>
                    <xdr:colOff>314325</xdr:colOff>
                    <xdr:row>15</xdr:row>
                    <xdr:rowOff>361950</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3</xdr:col>
                    <xdr:colOff>76200</xdr:colOff>
                    <xdr:row>18</xdr:row>
                    <xdr:rowOff>0</xdr:rowOff>
                  </from>
                  <to>
                    <xdr:col>3</xdr:col>
                    <xdr:colOff>323850</xdr:colOff>
                    <xdr:row>18</xdr:row>
                    <xdr:rowOff>276225</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3</xdr:col>
                    <xdr:colOff>76200</xdr:colOff>
                    <xdr:row>30</xdr:row>
                    <xdr:rowOff>57150</xdr:rowOff>
                  </from>
                  <to>
                    <xdr:col>3</xdr:col>
                    <xdr:colOff>323850</xdr:colOff>
                    <xdr:row>30</xdr:row>
                    <xdr:rowOff>333375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3322F41-B056-45B1-9397-538690B42F1D}">
            <x14:dataBar minLength="0" maxLength="100" gradient="0">
              <x14:cfvo type="num">
                <xm:f>0</xm:f>
              </x14:cfvo>
              <x14:cfvo type="num">
                <xm:f>1</xm:f>
              </x14:cfvo>
              <x14:negativeFillColor rgb="FFFF0000"/>
              <x14:axisColor rgb="FF000000"/>
            </x14:dataBar>
          </x14:cfRule>
          <xm:sqref>B10:E10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E4501-113D-412D-AAA5-6EBC21D8485A}">
  <sheetPr>
    <tabColor theme="4" tint="0.79998168889431442"/>
    <pageSetUpPr fitToPage="1"/>
  </sheetPr>
  <dimension ref="B2:J20"/>
  <sheetViews>
    <sheetView workbookViewId="0">
      <selection activeCell="C27" sqref="C27"/>
    </sheetView>
  </sheetViews>
  <sheetFormatPr defaultColWidth="8.85546875" defaultRowHeight="14.25" x14ac:dyDescent="0.2"/>
  <cols>
    <col min="1" max="1" width="8.85546875" style="531"/>
    <col min="2" max="3" width="11.140625" style="531" bestFit="1" customWidth="1"/>
    <col min="4" max="4" width="0.140625" style="531" customWidth="1"/>
    <col min="5" max="5" width="66.7109375" style="531" bestFit="1" customWidth="1"/>
    <col min="6" max="6" width="21.28515625" style="531" customWidth="1"/>
    <col min="7" max="7" width="14.7109375" style="531" customWidth="1"/>
    <col min="8" max="8" width="16.28515625" style="531" customWidth="1"/>
    <col min="9" max="9" width="16.28515625" style="531" bestFit="1" customWidth="1"/>
    <col min="10" max="10" width="11.28515625" style="531" customWidth="1"/>
    <col min="11" max="16384" width="8.85546875" style="531"/>
  </cols>
  <sheetData>
    <row r="2" spans="2:10" ht="14.45" customHeight="1" x14ac:dyDescent="0.2">
      <c r="B2" s="584"/>
      <c r="C2" s="585"/>
      <c r="D2" s="590" t="s">
        <v>1</v>
      </c>
      <c r="E2" s="591"/>
      <c r="F2" s="591"/>
      <c r="G2" s="591"/>
      <c r="H2" s="591"/>
      <c r="I2" s="591"/>
      <c r="J2" s="592"/>
    </row>
    <row r="3" spans="2:10" ht="14.45" customHeight="1" x14ac:dyDescent="0.2">
      <c r="B3" s="586"/>
      <c r="C3" s="587"/>
      <c r="D3" s="593" t="s">
        <v>373</v>
      </c>
      <c r="E3" s="594"/>
      <c r="F3" s="594"/>
      <c r="G3" s="594"/>
      <c r="H3" s="594"/>
      <c r="I3" s="594"/>
      <c r="J3" s="595"/>
    </row>
    <row r="4" spans="2:10" ht="14.45" customHeight="1" x14ac:dyDescent="0.2">
      <c r="B4" s="588"/>
      <c r="C4" s="589"/>
      <c r="D4" s="596" t="s">
        <v>1411</v>
      </c>
      <c r="E4" s="597"/>
      <c r="F4" s="597"/>
      <c r="G4" s="597"/>
      <c r="H4" s="597"/>
      <c r="I4" s="597"/>
      <c r="J4" s="598"/>
    </row>
    <row r="5" spans="2:10" ht="20.45" customHeight="1" x14ac:dyDescent="0.2">
      <c r="B5" s="599" t="s">
        <v>1120</v>
      </c>
      <c r="C5" s="600"/>
      <c r="D5" s="600"/>
      <c r="E5" s="600"/>
      <c r="F5" s="600"/>
      <c r="G5" s="600"/>
      <c r="H5" s="600"/>
      <c r="I5" s="600"/>
      <c r="J5" s="601"/>
    </row>
    <row r="6" spans="2:10" ht="14.45" customHeight="1" x14ac:dyDescent="0.2">
      <c r="B6" s="29" t="s">
        <v>63</v>
      </c>
      <c r="C6" s="581" t="s">
        <v>1099</v>
      </c>
      <c r="D6" s="582"/>
      <c r="E6" s="582"/>
      <c r="F6" s="582"/>
      <c r="G6" s="583" t="s">
        <v>44</v>
      </c>
      <c r="H6" s="583"/>
      <c r="I6" s="583"/>
      <c r="J6" s="583"/>
    </row>
    <row r="7" spans="2:10" ht="14.45" customHeight="1" x14ac:dyDescent="0.2">
      <c r="B7" s="29" t="s">
        <v>64</v>
      </c>
      <c r="C7" s="581" t="s">
        <v>384</v>
      </c>
      <c r="D7" s="582"/>
      <c r="E7" s="582"/>
      <c r="F7" s="582"/>
      <c r="G7" s="605" t="s">
        <v>1103</v>
      </c>
      <c r="H7" s="606"/>
      <c r="I7" s="606"/>
      <c r="J7" s="607"/>
    </row>
    <row r="8" spans="2:10" ht="14.45" customHeight="1" x14ac:dyDescent="0.2">
      <c r="B8" s="29" t="s">
        <v>65</v>
      </c>
      <c r="C8" s="581" t="s">
        <v>1100</v>
      </c>
      <c r="D8" s="582"/>
      <c r="E8" s="582"/>
      <c r="F8" s="582"/>
      <c r="G8" s="605"/>
      <c r="H8" s="606"/>
      <c r="I8" s="606"/>
      <c r="J8" s="607"/>
    </row>
    <row r="9" spans="2:10" ht="14.45" customHeight="1" x14ac:dyDescent="0.2">
      <c r="B9" s="29" t="s">
        <v>66</v>
      </c>
      <c r="C9" s="582" t="s">
        <v>1168</v>
      </c>
      <c r="D9" s="582"/>
      <c r="E9" s="582"/>
      <c r="F9" s="582"/>
      <c r="G9" s="608"/>
      <c r="H9" s="609"/>
      <c r="I9" s="609"/>
      <c r="J9" s="610"/>
    </row>
    <row r="10" spans="2:10" ht="14.45" customHeight="1" x14ac:dyDescent="0.2">
      <c r="B10" s="611" t="s">
        <v>1121</v>
      </c>
      <c r="C10" s="612"/>
      <c r="D10" s="612"/>
      <c r="E10" s="612"/>
      <c r="F10" s="612"/>
      <c r="G10" s="612"/>
      <c r="H10" s="613"/>
      <c r="I10" s="617" t="s">
        <v>33</v>
      </c>
      <c r="J10" s="619">
        <v>0.2881986483454233</v>
      </c>
    </row>
    <row r="11" spans="2:10" x14ac:dyDescent="0.2">
      <c r="B11" s="614"/>
      <c r="C11" s="615"/>
      <c r="D11" s="615"/>
      <c r="E11" s="615"/>
      <c r="F11" s="615"/>
      <c r="G11" s="615"/>
      <c r="H11" s="616"/>
      <c r="I11" s="618"/>
      <c r="J11" s="620"/>
    </row>
    <row r="12" spans="2:10" x14ac:dyDescent="0.2">
      <c r="B12" s="532"/>
      <c r="C12" s="533"/>
      <c r="D12" s="533"/>
      <c r="E12" s="534"/>
      <c r="F12" s="535"/>
      <c r="J12" s="536"/>
    </row>
    <row r="13" spans="2:10" ht="14.45" customHeight="1" x14ac:dyDescent="0.2">
      <c r="B13" s="621"/>
      <c r="C13" s="621"/>
      <c r="D13" s="621"/>
      <c r="E13" s="621"/>
      <c r="F13" s="621"/>
      <c r="G13" s="621"/>
      <c r="H13" s="621"/>
      <c r="I13" s="621"/>
      <c r="J13" s="621"/>
    </row>
    <row r="14" spans="2:10" x14ac:dyDescent="0.2">
      <c r="B14" s="622" t="s">
        <v>40</v>
      </c>
      <c r="C14" s="622"/>
      <c r="D14" s="538"/>
      <c r="E14" s="623" t="s">
        <v>48</v>
      </c>
      <c r="F14" s="624"/>
      <c r="G14" s="537" t="s">
        <v>36</v>
      </c>
      <c r="H14" s="537" t="s">
        <v>1122</v>
      </c>
      <c r="I14" s="537" t="s">
        <v>1123</v>
      </c>
      <c r="J14" s="537" t="s">
        <v>1124</v>
      </c>
    </row>
    <row r="15" spans="2:10" ht="29.25" customHeight="1" x14ac:dyDescent="0.2">
      <c r="B15" s="602" t="s">
        <v>264</v>
      </c>
      <c r="C15" s="602"/>
      <c r="D15" s="539"/>
      <c r="E15" s="603" t="s">
        <v>1169</v>
      </c>
      <c r="F15" s="604"/>
      <c r="G15" s="540" t="s">
        <v>42</v>
      </c>
      <c r="H15" s="541">
        <v>165.73</v>
      </c>
      <c r="I15" s="541">
        <v>82.864999999999995</v>
      </c>
      <c r="J15" s="542">
        <v>4.657245658459861E-4</v>
      </c>
    </row>
    <row r="16" spans="2:10" ht="28.5" customHeight="1" x14ac:dyDescent="0.2">
      <c r="B16" s="602" t="s">
        <v>403</v>
      </c>
      <c r="C16" s="602"/>
      <c r="D16" s="539"/>
      <c r="E16" s="603" t="s">
        <v>1170</v>
      </c>
      <c r="F16" s="604"/>
      <c r="G16" s="540" t="s">
        <v>187</v>
      </c>
      <c r="H16" s="541">
        <v>923.21</v>
      </c>
      <c r="I16" s="541">
        <v>461.60500000000002</v>
      </c>
      <c r="J16" s="542">
        <v>3.3720926114308257E-5</v>
      </c>
    </row>
    <row r="17" spans="2:10" ht="30" customHeight="1" x14ac:dyDescent="0.2">
      <c r="B17" s="602" t="s">
        <v>152</v>
      </c>
      <c r="C17" s="602"/>
      <c r="D17" s="539"/>
      <c r="E17" s="603" t="s">
        <v>1171</v>
      </c>
      <c r="F17" s="604"/>
      <c r="G17" s="540" t="s">
        <v>42</v>
      </c>
      <c r="H17" s="541">
        <v>99.14</v>
      </c>
      <c r="I17" s="541">
        <v>49.57</v>
      </c>
      <c r="J17" s="542">
        <v>3.0052860877219302E-4</v>
      </c>
    </row>
    <row r="18" spans="2:10" ht="27.75" customHeight="1" x14ac:dyDescent="0.2">
      <c r="B18" s="602" t="s">
        <v>907</v>
      </c>
      <c r="C18" s="602"/>
      <c r="D18" s="539"/>
      <c r="E18" s="603" t="s">
        <v>1172</v>
      </c>
      <c r="F18" s="604"/>
      <c r="G18" s="540" t="s">
        <v>42</v>
      </c>
      <c r="H18" s="541">
        <v>346.97400000000005</v>
      </c>
      <c r="I18" s="541">
        <v>173.48700000000002</v>
      </c>
      <c r="J18" s="542">
        <v>7.2064346045074939E-5</v>
      </c>
    </row>
    <row r="19" spans="2:10" x14ac:dyDescent="0.2">
      <c r="B19" s="631"/>
      <c r="C19" s="632"/>
      <c r="D19" s="632"/>
      <c r="E19" s="633"/>
      <c r="F19" s="637"/>
      <c r="G19" s="638"/>
      <c r="H19" s="638"/>
      <c r="I19" s="639"/>
      <c r="J19" s="625"/>
    </row>
    <row r="20" spans="2:10" x14ac:dyDescent="0.2">
      <c r="B20" s="634"/>
      <c r="C20" s="635"/>
      <c r="D20" s="635"/>
      <c r="E20" s="636"/>
      <c r="F20" s="627" t="s">
        <v>1125</v>
      </c>
      <c r="G20" s="628"/>
      <c r="H20" s="629">
        <v>601406.97</v>
      </c>
      <c r="I20" s="630"/>
      <c r="J20" s="626"/>
    </row>
  </sheetData>
  <mergeCells count="30">
    <mergeCell ref="J19:J20"/>
    <mergeCell ref="F20:G20"/>
    <mergeCell ref="H20:I20"/>
    <mergeCell ref="B17:C17"/>
    <mergeCell ref="E17:F17"/>
    <mergeCell ref="B18:C18"/>
    <mergeCell ref="E18:F18"/>
    <mergeCell ref="B19:E20"/>
    <mergeCell ref="F19:I19"/>
    <mergeCell ref="B16:C16"/>
    <mergeCell ref="E16:F16"/>
    <mergeCell ref="C7:F7"/>
    <mergeCell ref="G7:J9"/>
    <mergeCell ref="C8:F8"/>
    <mergeCell ref="C9:F9"/>
    <mergeCell ref="B10:H11"/>
    <mergeCell ref="I10:I11"/>
    <mergeCell ref="J10:J11"/>
    <mergeCell ref="B13:J13"/>
    <mergeCell ref="B14:C14"/>
    <mergeCell ref="E14:F14"/>
    <mergeCell ref="B15:C15"/>
    <mergeCell ref="E15:F15"/>
    <mergeCell ref="C6:F6"/>
    <mergeCell ref="G6:J6"/>
    <mergeCell ref="B2:C4"/>
    <mergeCell ref="D2:J2"/>
    <mergeCell ref="D3:J3"/>
    <mergeCell ref="D4:J4"/>
    <mergeCell ref="B5:J5"/>
  </mergeCells>
  <pageMargins left="0.7" right="0.7" top="0.75" bottom="0.75" header="0.3" footer="0.3"/>
  <pageSetup paperSize="9" scale="51" fitToHeight="0" orientation="portrait" verticalDpi="300" r:id="rId1"/>
  <headerFooter>
    <oddFooter>Página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0A47A-BBBD-4B28-B317-6C36A54162D1}">
  <dimension ref="A1:M31"/>
  <sheetViews>
    <sheetView tabSelected="1" workbookViewId="0">
      <selection activeCell="G34" sqref="G34"/>
    </sheetView>
  </sheetViews>
  <sheetFormatPr defaultRowHeight="15" x14ac:dyDescent="0.25"/>
  <cols>
    <col min="1" max="1" width="20" customWidth="1"/>
    <col min="6" max="6" width="7.42578125" customWidth="1"/>
    <col min="8" max="8" width="2.28515625" customWidth="1"/>
    <col min="12" max="12" width="12.7109375" bestFit="1" customWidth="1"/>
  </cols>
  <sheetData>
    <row r="1" spans="1:13" s="185" customFormat="1" ht="14.45" customHeight="1" x14ac:dyDescent="0.25">
      <c r="A1" s="543"/>
      <c r="B1" s="19"/>
      <c r="C1" s="641" t="s">
        <v>1</v>
      </c>
      <c r="D1" s="641"/>
      <c r="E1" s="641"/>
      <c r="F1" s="641"/>
      <c r="G1" s="641"/>
      <c r="H1" s="641"/>
      <c r="I1" s="641"/>
      <c r="J1" s="641"/>
      <c r="K1" s="641"/>
      <c r="L1" s="641"/>
      <c r="M1" s="641"/>
    </row>
    <row r="2" spans="1:13" s="185" customFormat="1" ht="14.45" customHeight="1" x14ac:dyDescent="0.25">
      <c r="A2" s="544"/>
      <c r="B2" s="20"/>
      <c r="C2" s="642" t="s">
        <v>373</v>
      </c>
      <c r="D2" s="642"/>
      <c r="E2" s="642"/>
      <c r="F2" s="642"/>
      <c r="G2" s="642"/>
      <c r="H2" s="642"/>
      <c r="I2" s="642"/>
      <c r="J2" s="642"/>
      <c r="K2" s="642"/>
      <c r="L2" s="642"/>
      <c r="M2" s="642"/>
    </row>
    <row r="3" spans="1:13" s="185" customFormat="1" ht="14.45" customHeight="1" x14ac:dyDescent="0.25">
      <c r="A3" s="545"/>
      <c r="B3" s="21"/>
      <c r="C3" s="641" t="s">
        <v>1411</v>
      </c>
      <c r="D3" s="641"/>
      <c r="E3" s="641"/>
      <c r="F3" s="641"/>
      <c r="G3" s="641"/>
      <c r="H3" s="641"/>
      <c r="I3" s="641"/>
      <c r="J3" s="641"/>
      <c r="K3" s="641"/>
      <c r="L3" s="641"/>
      <c r="M3" s="641"/>
    </row>
    <row r="4" spans="1:13" s="185" customFormat="1" ht="20.45" customHeight="1" x14ac:dyDescent="0.25">
      <c r="A4" s="599" t="s">
        <v>1413</v>
      </c>
      <c r="B4" s="600"/>
      <c r="C4" s="600"/>
      <c r="D4" s="600"/>
      <c r="E4" s="600"/>
      <c r="F4" s="600"/>
      <c r="G4" s="600"/>
      <c r="H4" s="600"/>
      <c r="I4" s="600"/>
      <c r="J4" s="600"/>
      <c r="K4" s="643"/>
      <c r="L4" s="643"/>
      <c r="M4" s="644"/>
    </row>
    <row r="5" spans="1:13" s="185" customFormat="1" ht="14.45" customHeight="1" x14ac:dyDescent="0.25">
      <c r="A5" s="546" t="s">
        <v>63</v>
      </c>
      <c r="B5" s="645" t="s">
        <v>1099</v>
      </c>
      <c r="C5" s="646"/>
      <c r="D5" s="646"/>
      <c r="E5" s="646"/>
      <c r="F5" s="646"/>
      <c r="G5" s="646"/>
      <c r="H5" s="646"/>
      <c r="I5" s="646"/>
      <c r="J5" s="646"/>
      <c r="K5" s="651" t="s">
        <v>44</v>
      </c>
      <c r="L5" s="652"/>
      <c r="M5" s="653"/>
    </row>
    <row r="6" spans="1:13" s="185" customFormat="1" ht="14.45" customHeight="1" x14ac:dyDescent="0.25">
      <c r="A6" s="546" t="s">
        <v>64</v>
      </c>
      <c r="B6" s="645" t="s">
        <v>384</v>
      </c>
      <c r="C6" s="646"/>
      <c r="D6" s="646"/>
      <c r="E6" s="646"/>
      <c r="F6" s="646"/>
      <c r="G6" s="646"/>
      <c r="H6" s="646"/>
      <c r="I6" s="646"/>
      <c r="J6" s="646"/>
      <c r="K6" s="654" t="s">
        <v>1103</v>
      </c>
      <c r="L6" s="655"/>
      <c r="M6" s="656"/>
    </row>
    <row r="7" spans="1:13" s="185" customFormat="1" ht="14.45" customHeight="1" x14ac:dyDescent="0.25">
      <c r="A7" s="546" t="s">
        <v>65</v>
      </c>
      <c r="B7" s="645" t="s">
        <v>1100</v>
      </c>
      <c r="C7" s="646"/>
      <c r="D7" s="646"/>
      <c r="E7" s="646"/>
      <c r="F7" s="646"/>
      <c r="G7" s="646"/>
      <c r="H7" s="646"/>
      <c r="I7" s="646"/>
      <c r="J7" s="646"/>
      <c r="K7" s="654"/>
      <c r="L7" s="655"/>
      <c r="M7" s="656"/>
    </row>
    <row r="8" spans="1:13" s="185" customFormat="1" ht="14.45" customHeight="1" x14ac:dyDescent="0.25">
      <c r="A8" s="546" t="s">
        <v>66</v>
      </c>
      <c r="B8" s="647" t="s">
        <v>1168</v>
      </c>
      <c r="C8" s="646"/>
      <c r="D8" s="646"/>
      <c r="E8" s="646"/>
      <c r="F8" s="646"/>
      <c r="G8" s="646"/>
      <c r="H8" s="646"/>
      <c r="I8" s="646"/>
      <c r="J8" s="646"/>
      <c r="K8" s="657"/>
      <c r="L8" s="658"/>
      <c r="M8" s="659"/>
    </row>
    <row r="9" spans="1:13" ht="11.25" customHeight="1" x14ac:dyDescent="0.25">
      <c r="A9" s="648" t="s">
        <v>5</v>
      </c>
      <c r="B9" s="649" t="s">
        <v>1126</v>
      </c>
      <c r="C9" s="649"/>
      <c r="D9" s="649"/>
      <c r="E9" s="649"/>
      <c r="F9" s="649"/>
      <c r="G9" s="649"/>
      <c r="H9" s="649"/>
      <c r="I9" s="650" t="s">
        <v>1127</v>
      </c>
      <c r="J9" s="650"/>
      <c r="K9" s="640" t="s">
        <v>601</v>
      </c>
      <c r="L9" s="640"/>
      <c r="M9" s="640"/>
    </row>
    <row r="10" spans="1:13" ht="11.25" customHeight="1" x14ac:dyDescent="0.25">
      <c r="A10" s="648" t="s">
        <v>5</v>
      </c>
      <c r="B10" s="649"/>
      <c r="C10" s="649"/>
      <c r="D10" s="649"/>
      <c r="E10" s="649"/>
      <c r="F10" s="649"/>
      <c r="G10" s="649"/>
      <c r="H10" s="649"/>
      <c r="I10" s="650"/>
      <c r="J10" s="650"/>
      <c r="K10" s="640"/>
      <c r="L10" s="640"/>
      <c r="M10" s="640"/>
    </row>
    <row r="11" spans="1:13" x14ac:dyDescent="0.25">
      <c r="A11" s="208" t="s">
        <v>12</v>
      </c>
      <c r="B11" s="660" t="s">
        <v>4</v>
      </c>
      <c r="C11" s="660"/>
      <c r="D11" s="660"/>
      <c r="E11" s="660"/>
      <c r="F11" s="660"/>
      <c r="G11" s="660"/>
      <c r="H11" s="660"/>
      <c r="I11" s="661">
        <v>5.5237869956844689E-2</v>
      </c>
      <c r="J11" s="661"/>
      <c r="K11" s="662">
        <v>33220.439999999995</v>
      </c>
      <c r="L11" s="662"/>
      <c r="M11" s="662"/>
    </row>
    <row r="12" spans="1:13" x14ac:dyDescent="0.25">
      <c r="A12" s="208" t="s">
        <v>11</v>
      </c>
      <c r="B12" s="660" t="s">
        <v>928</v>
      </c>
      <c r="C12" s="660"/>
      <c r="D12" s="660"/>
      <c r="E12" s="660"/>
      <c r="F12" s="660"/>
      <c r="G12" s="660"/>
      <c r="H12" s="660"/>
      <c r="I12" s="661">
        <v>2.0773470583488579E-2</v>
      </c>
      <c r="J12" s="661"/>
      <c r="K12" s="662">
        <v>12493.309999999998</v>
      </c>
      <c r="L12" s="662"/>
      <c r="M12" s="662"/>
    </row>
    <row r="13" spans="1:13" x14ac:dyDescent="0.25">
      <c r="A13" s="208" t="s">
        <v>15</v>
      </c>
      <c r="B13" s="660" t="s">
        <v>940</v>
      </c>
      <c r="C13" s="660"/>
      <c r="D13" s="660"/>
      <c r="E13" s="660"/>
      <c r="F13" s="660"/>
      <c r="G13" s="660"/>
      <c r="H13" s="660"/>
      <c r="I13" s="661">
        <v>9.7390457579831519E-3</v>
      </c>
      <c r="J13" s="661"/>
      <c r="K13" s="662">
        <v>5857.13</v>
      </c>
      <c r="L13" s="662"/>
      <c r="M13" s="662"/>
    </row>
    <row r="14" spans="1:13" x14ac:dyDescent="0.25">
      <c r="A14" s="208" t="s">
        <v>32</v>
      </c>
      <c r="B14" s="660" t="s">
        <v>113</v>
      </c>
      <c r="C14" s="660"/>
      <c r="D14" s="660"/>
      <c r="E14" s="660"/>
      <c r="F14" s="660"/>
      <c r="G14" s="660"/>
      <c r="H14" s="660"/>
      <c r="I14" s="661">
        <v>5.0938535015648392E-2</v>
      </c>
      <c r="J14" s="661"/>
      <c r="K14" s="662">
        <v>30634.79</v>
      </c>
      <c r="L14" s="662"/>
      <c r="M14" s="662"/>
    </row>
    <row r="15" spans="1:13" x14ac:dyDescent="0.25">
      <c r="A15" s="208" t="s">
        <v>53</v>
      </c>
      <c r="B15" s="660" t="s">
        <v>116</v>
      </c>
      <c r="C15" s="660"/>
      <c r="D15" s="660"/>
      <c r="E15" s="660"/>
      <c r="F15" s="660"/>
      <c r="G15" s="660"/>
      <c r="H15" s="660"/>
      <c r="I15" s="661">
        <v>0.13569797835898043</v>
      </c>
      <c r="J15" s="661"/>
      <c r="K15" s="662">
        <v>81609.709999999992</v>
      </c>
      <c r="L15" s="662"/>
      <c r="M15" s="662"/>
    </row>
    <row r="16" spans="1:13" x14ac:dyDescent="0.25">
      <c r="A16" s="208" t="s">
        <v>118</v>
      </c>
      <c r="B16" s="660" t="s">
        <v>119</v>
      </c>
      <c r="C16" s="660"/>
      <c r="D16" s="660"/>
      <c r="E16" s="660"/>
      <c r="F16" s="660"/>
      <c r="G16" s="660"/>
      <c r="H16" s="660"/>
      <c r="I16" s="661">
        <v>7.3650310371361341E-2</v>
      </c>
      <c r="J16" s="661"/>
      <c r="K16" s="662">
        <v>44293.81</v>
      </c>
      <c r="L16" s="662"/>
      <c r="M16" s="662"/>
    </row>
    <row r="17" spans="1:13" x14ac:dyDescent="0.25">
      <c r="A17" s="208" t="s">
        <v>56</v>
      </c>
      <c r="B17" s="660" t="s">
        <v>124</v>
      </c>
      <c r="C17" s="660"/>
      <c r="D17" s="660"/>
      <c r="E17" s="660"/>
      <c r="F17" s="660"/>
      <c r="G17" s="660"/>
      <c r="H17" s="660"/>
      <c r="I17" s="661">
        <v>9.2442477013527133E-2</v>
      </c>
      <c r="J17" s="661"/>
      <c r="K17" s="662">
        <v>55595.55</v>
      </c>
      <c r="L17" s="662"/>
      <c r="M17" s="662"/>
    </row>
    <row r="18" spans="1:13" x14ac:dyDescent="0.25">
      <c r="A18" s="208" t="s">
        <v>59</v>
      </c>
      <c r="B18" s="660" t="s">
        <v>117</v>
      </c>
      <c r="C18" s="660"/>
      <c r="D18" s="660"/>
      <c r="E18" s="660"/>
      <c r="F18" s="660"/>
      <c r="G18" s="660"/>
      <c r="H18" s="660"/>
      <c r="I18" s="661">
        <v>7.2466170453594853E-2</v>
      </c>
      <c r="J18" s="661"/>
      <c r="K18" s="662">
        <v>43581.66</v>
      </c>
      <c r="L18" s="662"/>
      <c r="M18" s="662"/>
    </row>
    <row r="19" spans="1:13" x14ac:dyDescent="0.25">
      <c r="A19" s="208" t="s">
        <v>132</v>
      </c>
      <c r="B19" s="660" t="s">
        <v>131</v>
      </c>
      <c r="C19" s="660"/>
      <c r="D19" s="660"/>
      <c r="E19" s="660"/>
      <c r="F19" s="660"/>
      <c r="G19" s="660"/>
      <c r="H19" s="660"/>
      <c r="I19" s="661">
        <v>5.9618680508475005E-2</v>
      </c>
      <c r="J19" s="661"/>
      <c r="K19" s="662">
        <v>35855.090000000011</v>
      </c>
      <c r="L19" s="662"/>
      <c r="M19" s="662"/>
    </row>
    <row r="20" spans="1:13" x14ac:dyDescent="0.25">
      <c r="A20" s="208" t="s">
        <v>136</v>
      </c>
      <c r="B20" s="660" t="s">
        <v>133</v>
      </c>
      <c r="C20" s="660"/>
      <c r="D20" s="660"/>
      <c r="E20" s="660"/>
      <c r="F20" s="660"/>
      <c r="G20" s="660"/>
      <c r="H20" s="660"/>
      <c r="I20" s="661">
        <v>3.8563404078938422E-3</v>
      </c>
      <c r="J20" s="661"/>
      <c r="K20" s="662">
        <v>2319.2299999999996</v>
      </c>
      <c r="L20" s="662"/>
      <c r="M20" s="662"/>
    </row>
    <row r="21" spans="1:13" x14ac:dyDescent="0.25">
      <c r="A21" s="208" t="s">
        <v>137</v>
      </c>
      <c r="B21" s="660" t="s">
        <v>135</v>
      </c>
      <c r="C21" s="660"/>
      <c r="D21" s="660"/>
      <c r="E21" s="660"/>
      <c r="F21" s="660"/>
      <c r="G21" s="660"/>
      <c r="H21" s="660"/>
      <c r="I21" s="661">
        <v>1.0534796429113551E-2</v>
      </c>
      <c r="J21" s="661"/>
      <c r="K21" s="662">
        <v>6335.7</v>
      </c>
      <c r="L21" s="662"/>
      <c r="M21" s="662"/>
    </row>
    <row r="22" spans="1:13" x14ac:dyDescent="0.25">
      <c r="A22" s="208" t="s">
        <v>140</v>
      </c>
      <c r="B22" s="660" t="s">
        <v>138</v>
      </c>
      <c r="C22" s="660"/>
      <c r="D22" s="660"/>
      <c r="E22" s="660"/>
      <c r="F22" s="660"/>
      <c r="G22" s="660"/>
      <c r="H22" s="660"/>
      <c r="I22" s="661">
        <v>5.8437367295560289E-2</v>
      </c>
      <c r="J22" s="661"/>
      <c r="K22" s="662">
        <v>35144.640000000007</v>
      </c>
      <c r="L22" s="662"/>
      <c r="M22" s="662"/>
    </row>
    <row r="23" spans="1:13" x14ac:dyDescent="0.25">
      <c r="A23" s="208" t="s">
        <v>143</v>
      </c>
      <c r="B23" s="660" t="s">
        <v>141</v>
      </c>
      <c r="C23" s="660"/>
      <c r="D23" s="660"/>
      <c r="E23" s="660"/>
      <c r="F23" s="660"/>
      <c r="G23" s="660"/>
      <c r="H23" s="660"/>
      <c r="I23" s="661">
        <v>1.1098890323801869E-2</v>
      </c>
      <c r="J23" s="661"/>
      <c r="K23" s="662">
        <v>6674.9500000000007</v>
      </c>
      <c r="L23" s="662"/>
      <c r="M23" s="662"/>
    </row>
    <row r="24" spans="1:13" x14ac:dyDescent="0.25">
      <c r="A24" s="208" t="s">
        <v>144</v>
      </c>
      <c r="B24" s="660" t="s">
        <v>142</v>
      </c>
      <c r="C24" s="660"/>
      <c r="D24" s="660"/>
      <c r="E24" s="660"/>
      <c r="F24" s="660"/>
      <c r="G24" s="660"/>
      <c r="H24" s="660"/>
      <c r="I24" s="661">
        <v>2.5144537317217993E-3</v>
      </c>
      <c r="J24" s="661"/>
      <c r="K24" s="662">
        <v>1512.21</v>
      </c>
      <c r="L24" s="662"/>
      <c r="M24" s="662"/>
    </row>
    <row r="25" spans="1:13" x14ac:dyDescent="0.25">
      <c r="A25" s="208" t="s">
        <v>170</v>
      </c>
      <c r="B25" s="660" t="s">
        <v>146</v>
      </c>
      <c r="C25" s="660"/>
      <c r="D25" s="660"/>
      <c r="E25" s="660"/>
      <c r="F25" s="660"/>
      <c r="G25" s="660"/>
      <c r="H25" s="660"/>
      <c r="I25" s="661">
        <v>3.1683420629461619E-2</v>
      </c>
      <c r="J25" s="661"/>
      <c r="K25" s="662">
        <v>19054.630000000005</v>
      </c>
      <c r="L25" s="662"/>
      <c r="M25" s="662"/>
    </row>
    <row r="26" spans="1:13" x14ac:dyDescent="0.25">
      <c r="A26" s="208" t="s">
        <v>173</v>
      </c>
      <c r="B26" s="660" t="s">
        <v>148</v>
      </c>
      <c r="C26" s="660"/>
      <c r="D26" s="660"/>
      <c r="E26" s="660"/>
      <c r="F26" s="660"/>
      <c r="G26" s="660"/>
      <c r="H26" s="660"/>
      <c r="I26" s="661">
        <v>0.10122729372424802</v>
      </c>
      <c r="J26" s="661"/>
      <c r="K26" s="662">
        <v>60878.800000000017</v>
      </c>
      <c r="L26" s="662"/>
      <c r="M26" s="662"/>
    </row>
    <row r="27" spans="1:13" x14ac:dyDescent="0.25">
      <c r="A27" s="208" t="s">
        <v>176</v>
      </c>
      <c r="B27" s="660" t="s">
        <v>294</v>
      </c>
      <c r="C27" s="660"/>
      <c r="D27" s="660"/>
      <c r="E27" s="660"/>
      <c r="F27" s="660"/>
      <c r="G27" s="660"/>
      <c r="H27" s="660"/>
      <c r="I27" s="661">
        <v>1.3279526840202732E-2</v>
      </c>
      <c r="J27" s="661"/>
      <c r="K27" s="662">
        <v>7986.3999999999987</v>
      </c>
      <c r="L27" s="662"/>
      <c r="M27" s="662"/>
    </row>
    <row r="28" spans="1:13" x14ac:dyDescent="0.25">
      <c r="A28" s="208" t="s">
        <v>183</v>
      </c>
      <c r="B28" s="660" t="s">
        <v>147</v>
      </c>
      <c r="C28" s="660"/>
      <c r="D28" s="660"/>
      <c r="E28" s="660"/>
      <c r="F28" s="660"/>
      <c r="G28" s="660"/>
      <c r="H28" s="660"/>
      <c r="I28" s="661">
        <v>0.15131966295635052</v>
      </c>
      <c r="J28" s="661"/>
      <c r="K28" s="662">
        <v>91004.700000000012</v>
      </c>
      <c r="L28" s="662"/>
      <c r="M28" s="662"/>
    </row>
    <row r="29" spans="1:13" x14ac:dyDescent="0.25">
      <c r="A29" s="208" t="s">
        <v>297</v>
      </c>
      <c r="B29" s="660" t="s">
        <v>159</v>
      </c>
      <c r="C29" s="660"/>
      <c r="D29" s="660"/>
      <c r="E29" s="660"/>
      <c r="F29" s="660"/>
      <c r="G29" s="660"/>
      <c r="H29" s="660"/>
      <c r="I29" s="661">
        <v>4.4894458073873003E-2</v>
      </c>
      <c r="J29" s="661"/>
      <c r="K29" s="662">
        <v>26999.839999999997</v>
      </c>
      <c r="L29" s="662"/>
      <c r="M29" s="662"/>
    </row>
    <row r="30" spans="1:13" x14ac:dyDescent="0.25">
      <c r="A30" s="208" t="s">
        <v>184</v>
      </c>
      <c r="B30" s="660" t="s">
        <v>158</v>
      </c>
      <c r="C30" s="660"/>
      <c r="D30" s="660"/>
      <c r="E30" s="660"/>
      <c r="F30" s="660"/>
      <c r="G30" s="660"/>
      <c r="H30" s="660"/>
      <c r="I30" s="661">
        <v>5.8925156786925829E-4</v>
      </c>
      <c r="J30" s="661"/>
      <c r="K30" s="662">
        <v>354.38</v>
      </c>
      <c r="L30" s="662"/>
      <c r="M30" s="662"/>
    </row>
    <row r="31" spans="1:13" x14ac:dyDescent="0.25">
      <c r="L31" s="548">
        <f>SUM(K11:M30)</f>
        <v>601406.9700000002</v>
      </c>
    </row>
  </sheetData>
  <mergeCells count="74">
    <mergeCell ref="B27:H27"/>
    <mergeCell ref="I27:J27"/>
    <mergeCell ref="K27:M27"/>
    <mergeCell ref="B28:H28"/>
    <mergeCell ref="I28:J28"/>
    <mergeCell ref="K28:M28"/>
    <mergeCell ref="B29:H29"/>
    <mergeCell ref="I29:J29"/>
    <mergeCell ref="K29:M29"/>
    <mergeCell ref="B30:H30"/>
    <mergeCell ref="I30:J30"/>
    <mergeCell ref="K30:M30"/>
    <mergeCell ref="I25:J25"/>
    <mergeCell ref="K25:M25"/>
    <mergeCell ref="B26:H26"/>
    <mergeCell ref="I26:J26"/>
    <mergeCell ref="K26:M26"/>
    <mergeCell ref="B25:H25"/>
    <mergeCell ref="B23:H23"/>
    <mergeCell ref="I23:J23"/>
    <mergeCell ref="K23:M23"/>
    <mergeCell ref="B24:H24"/>
    <mergeCell ref="I24:J24"/>
    <mergeCell ref="K24:M24"/>
    <mergeCell ref="B21:H21"/>
    <mergeCell ref="I21:J21"/>
    <mergeCell ref="K21:M21"/>
    <mergeCell ref="B22:H22"/>
    <mergeCell ref="I22:J22"/>
    <mergeCell ref="K22:M22"/>
    <mergeCell ref="B19:H19"/>
    <mergeCell ref="I19:J19"/>
    <mergeCell ref="K19:M19"/>
    <mergeCell ref="B20:H20"/>
    <mergeCell ref="I20:J20"/>
    <mergeCell ref="K20:M20"/>
    <mergeCell ref="B17:H17"/>
    <mergeCell ref="I17:J17"/>
    <mergeCell ref="K17:M17"/>
    <mergeCell ref="B18:H18"/>
    <mergeCell ref="I18:J18"/>
    <mergeCell ref="K18:M18"/>
    <mergeCell ref="B15:H15"/>
    <mergeCell ref="I15:J15"/>
    <mergeCell ref="K15:M15"/>
    <mergeCell ref="B16:H16"/>
    <mergeCell ref="I16:J16"/>
    <mergeCell ref="K16:M16"/>
    <mergeCell ref="B13:H13"/>
    <mergeCell ref="I13:J13"/>
    <mergeCell ref="K13:M13"/>
    <mergeCell ref="B14:H14"/>
    <mergeCell ref="I14:J14"/>
    <mergeCell ref="K14:M14"/>
    <mergeCell ref="B11:H11"/>
    <mergeCell ref="I11:J11"/>
    <mergeCell ref="K11:M11"/>
    <mergeCell ref="B12:H12"/>
    <mergeCell ref="I12:J12"/>
    <mergeCell ref="K12:M12"/>
    <mergeCell ref="K9:M10"/>
    <mergeCell ref="C1:M1"/>
    <mergeCell ref="C2:M2"/>
    <mergeCell ref="C3:M3"/>
    <mergeCell ref="A4:M4"/>
    <mergeCell ref="B5:J5"/>
    <mergeCell ref="B6:J6"/>
    <mergeCell ref="B7:J7"/>
    <mergeCell ref="B8:J8"/>
    <mergeCell ref="A9:A10"/>
    <mergeCell ref="B9:H10"/>
    <mergeCell ref="I9:J10"/>
    <mergeCell ref="K5:M5"/>
    <mergeCell ref="K6:M8"/>
  </mergeCells>
  <pageMargins left="0.511811024" right="0.511811024" top="0.78740157499999996" bottom="0.78740157499999996" header="0.31496062000000002" footer="0.31496062000000002"/>
  <pageSetup paperSize="9" scale="71" orientation="portrait"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theme="4" tint="0.79998168889431442"/>
    <pageSetUpPr fitToPage="1"/>
  </sheetPr>
  <dimension ref="B1:W363"/>
  <sheetViews>
    <sheetView workbookViewId="0">
      <selection activeCell="Q12" sqref="Q12"/>
    </sheetView>
  </sheetViews>
  <sheetFormatPr defaultColWidth="9.140625" defaultRowHeight="15" x14ac:dyDescent="0.25"/>
  <cols>
    <col min="1" max="1" width="9.140625" style="265"/>
    <col min="2" max="2" width="10" style="265" customWidth="1"/>
    <col min="3" max="3" width="15.28515625" style="265" customWidth="1"/>
    <col min="4" max="4" width="12.28515625" style="265" customWidth="1"/>
    <col min="5" max="5" width="11.85546875" style="265" hidden="1" customWidth="1"/>
    <col min="6" max="6" width="12.42578125" style="515" bestFit="1" customWidth="1"/>
    <col min="7" max="7" width="62.5703125" style="516" customWidth="1"/>
    <col min="8" max="8" width="12.42578125" style="265" bestFit="1" customWidth="1"/>
    <col min="9" max="9" width="15.85546875" style="517" bestFit="1" customWidth="1"/>
    <col min="10" max="10" width="20.28515625" style="518" bestFit="1" customWidth="1"/>
    <col min="11" max="11" width="20.140625" style="518" hidden="1" customWidth="1"/>
    <col min="12" max="12" width="21.85546875" style="517" bestFit="1" customWidth="1"/>
    <col min="13" max="13" width="21.42578125" style="517" hidden="1" customWidth="1"/>
    <col min="14" max="14" width="21.28515625" style="517" bestFit="1" customWidth="1"/>
    <col min="15" max="15" width="13.42578125" style="517" hidden="1" customWidth="1"/>
    <col min="16" max="16384" width="9.140625" style="265"/>
  </cols>
  <sheetData>
    <row r="1" spans="2:23" x14ac:dyDescent="0.25">
      <c r="B1" s="263"/>
      <c r="C1" s="263"/>
      <c r="D1" s="263"/>
      <c r="E1" s="263"/>
      <c r="F1" s="444"/>
      <c r="G1" s="445"/>
      <c r="H1" s="263"/>
      <c r="I1" s="286"/>
      <c r="J1" s="285"/>
      <c r="K1" s="285"/>
      <c r="L1" s="286"/>
      <c r="M1" s="286"/>
      <c r="N1" s="286"/>
      <c r="O1" s="286"/>
    </row>
    <row r="2" spans="2:23" x14ac:dyDescent="0.25">
      <c r="B2" s="446"/>
      <c r="C2" s="446"/>
      <c r="D2" s="447" t="s">
        <v>1</v>
      </c>
      <c r="E2" s="295"/>
      <c r="F2" s="448"/>
      <c r="G2" s="449"/>
      <c r="H2" s="432"/>
      <c r="I2" s="450"/>
      <c r="J2" s="451"/>
      <c r="K2" s="451"/>
      <c r="L2" s="450"/>
      <c r="M2" s="450"/>
      <c r="N2" s="450"/>
      <c r="O2" s="450"/>
    </row>
    <row r="3" spans="2:23" ht="15.75" x14ac:dyDescent="0.25">
      <c r="B3" s="263"/>
      <c r="C3" s="263"/>
      <c r="D3" s="452" t="s">
        <v>373</v>
      </c>
      <c r="E3" s="453"/>
      <c r="F3" s="454"/>
      <c r="G3" s="455"/>
      <c r="H3" s="456"/>
      <c r="I3" s="457"/>
      <c r="J3" s="458"/>
      <c r="K3" s="458"/>
      <c r="L3" s="457"/>
      <c r="M3" s="457"/>
      <c r="N3" s="457"/>
      <c r="O3" s="457"/>
    </row>
    <row r="4" spans="2:23" x14ac:dyDescent="0.2">
      <c r="B4" s="459"/>
      <c r="C4" s="459"/>
      <c r="D4" s="447" t="s">
        <v>1411</v>
      </c>
      <c r="E4" s="295"/>
      <c r="F4" s="460"/>
      <c r="G4" s="449"/>
      <c r="H4" s="432"/>
      <c r="I4" s="450"/>
      <c r="J4" s="451"/>
      <c r="K4" s="451"/>
      <c r="L4" s="450"/>
      <c r="M4" s="450"/>
      <c r="N4" s="450"/>
      <c r="O4" s="450"/>
    </row>
    <row r="5" spans="2:23" ht="18" x14ac:dyDescent="0.25">
      <c r="B5" s="663" t="s">
        <v>18</v>
      </c>
      <c r="C5" s="663"/>
      <c r="D5" s="663"/>
      <c r="E5" s="663"/>
      <c r="F5" s="663"/>
      <c r="G5" s="663"/>
      <c r="H5" s="663"/>
      <c r="I5" s="663"/>
      <c r="J5" s="663"/>
      <c r="K5" s="663"/>
      <c r="L5" s="663"/>
      <c r="M5" s="664"/>
      <c r="N5" s="664"/>
      <c r="O5" s="664"/>
    </row>
    <row r="6" spans="2:23" x14ac:dyDescent="0.25">
      <c r="B6" s="461" t="s">
        <v>63</v>
      </c>
      <c r="C6" s="462" t="s">
        <v>1099</v>
      </c>
      <c r="D6" s="463"/>
      <c r="E6" s="463"/>
      <c r="F6" s="464"/>
      <c r="G6" s="398"/>
      <c r="H6" s="398"/>
      <c r="I6" s="465"/>
      <c r="J6" s="466"/>
      <c r="K6" s="467"/>
      <c r="L6" s="671" t="s">
        <v>44</v>
      </c>
      <c r="M6" s="671"/>
      <c r="N6" s="671"/>
      <c r="O6" s="468"/>
    </row>
    <row r="7" spans="2:23" x14ac:dyDescent="0.25">
      <c r="B7" s="461" t="s">
        <v>64</v>
      </c>
      <c r="C7" s="462" t="s">
        <v>384</v>
      </c>
      <c r="D7" s="463"/>
      <c r="E7" s="463"/>
      <c r="F7" s="464"/>
      <c r="G7" s="398"/>
      <c r="H7" s="398"/>
      <c r="I7" s="465"/>
      <c r="J7" s="466"/>
      <c r="K7" s="466"/>
      <c r="L7" s="667" t="s">
        <v>1103</v>
      </c>
      <c r="M7" s="667"/>
      <c r="N7" s="667"/>
      <c r="O7" s="668"/>
    </row>
    <row r="8" spans="2:23" ht="15" customHeight="1" x14ac:dyDescent="0.15">
      <c r="B8" s="469" t="s">
        <v>65</v>
      </c>
      <c r="C8" s="470" t="s">
        <v>1100</v>
      </c>
      <c r="D8" s="471"/>
      <c r="E8" s="471"/>
      <c r="F8" s="472"/>
      <c r="G8" s="473"/>
      <c r="H8" s="473"/>
      <c r="I8" s="474"/>
      <c r="J8" s="475"/>
      <c r="K8" s="476"/>
      <c r="L8" s="667"/>
      <c r="M8" s="667"/>
      <c r="N8" s="667"/>
      <c r="O8" s="668"/>
    </row>
    <row r="9" spans="2:23" x14ac:dyDescent="0.15">
      <c r="B9" s="461" t="s">
        <v>33</v>
      </c>
      <c r="C9" s="477">
        <v>0.2881986483454233</v>
      </c>
      <c r="D9" s="461" t="s">
        <v>642</v>
      </c>
      <c r="E9" s="477">
        <v>0.1665303579205224</v>
      </c>
      <c r="F9" s="477">
        <v>0.1665303579205224</v>
      </c>
      <c r="G9" s="398"/>
      <c r="H9" s="461"/>
      <c r="I9" s="465"/>
      <c r="J9" s="478"/>
      <c r="K9" s="479"/>
      <c r="L9" s="669"/>
      <c r="M9" s="669"/>
      <c r="N9" s="669"/>
      <c r="O9" s="670"/>
    </row>
    <row r="10" spans="2:23" hidden="1" x14ac:dyDescent="0.15">
      <c r="B10" s="461" t="s">
        <v>627</v>
      </c>
      <c r="C10" s="481">
        <v>0.22474058685057496</v>
      </c>
      <c r="D10" s="461" t="s">
        <v>641</v>
      </c>
      <c r="E10" s="481">
        <v>0.15278047942916428</v>
      </c>
      <c r="F10" s="481">
        <v>0.15278047942916428</v>
      </c>
      <c r="G10" s="473"/>
      <c r="H10" s="469"/>
      <c r="I10" s="474"/>
      <c r="J10" s="459"/>
      <c r="K10" s="476"/>
      <c r="L10" s="476"/>
      <c r="M10" s="480"/>
      <c r="N10" s="480"/>
      <c r="O10" s="480"/>
    </row>
    <row r="11" spans="2:23" x14ac:dyDescent="0.25">
      <c r="B11" s="469" t="s">
        <v>66</v>
      </c>
      <c r="C11" s="482" t="s">
        <v>1168</v>
      </c>
      <c r="D11" s="483"/>
      <c r="E11" s="483"/>
      <c r="F11" s="477"/>
      <c r="G11" s="484"/>
      <c r="H11" s="459"/>
      <c r="I11" s="485"/>
      <c r="J11" s="665" t="s">
        <v>43</v>
      </c>
      <c r="K11" s="665"/>
      <c r="L11" s="665"/>
      <c r="M11" s="486">
        <v>45181</v>
      </c>
      <c r="N11" s="487">
        <v>45181</v>
      </c>
      <c r="O11" s="286"/>
    </row>
    <row r="12" spans="2:23" x14ac:dyDescent="0.25">
      <c r="B12" s="488" t="s">
        <v>67</v>
      </c>
      <c r="C12" s="489" t="s">
        <v>710</v>
      </c>
      <c r="D12" s="490"/>
      <c r="E12" s="490"/>
      <c r="F12" s="491"/>
      <c r="G12" s="492"/>
      <c r="H12" s="493" t="s">
        <v>68</v>
      </c>
      <c r="I12" s="494">
        <v>210</v>
      </c>
      <c r="J12" s="495" t="s">
        <v>10</v>
      </c>
      <c r="K12" s="495"/>
      <c r="L12" s="666"/>
      <c r="M12" s="666"/>
      <c r="N12" s="666"/>
      <c r="O12" s="666"/>
    </row>
    <row r="13" spans="2:23" ht="21" x14ac:dyDescent="0.25">
      <c r="B13" s="496" t="s">
        <v>40</v>
      </c>
      <c r="C13" s="496" t="s">
        <v>49</v>
      </c>
      <c r="D13" s="496" t="s">
        <v>47</v>
      </c>
      <c r="E13" s="496" t="s">
        <v>253</v>
      </c>
      <c r="F13" s="496" t="s">
        <v>35</v>
      </c>
      <c r="G13" s="496" t="s">
        <v>48</v>
      </c>
      <c r="H13" s="496" t="s">
        <v>36</v>
      </c>
      <c r="I13" s="497" t="s">
        <v>37</v>
      </c>
      <c r="J13" s="498" t="s">
        <v>599</v>
      </c>
      <c r="K13" s="498" t="s">
        <v>600</v>
      </c>
      <c r="L13" s="497" t="s">
        <v>597</v>
      </c>
      <c r="M13" s="497" t="s">
        <v>598</v>
      </c>
      <c r="N13" s="497" t="s">
        <v>601</v>
      </c>
      <c r="O13" s="497" t="s">
        <v>602</v>
      </c>
    </row>
    <row r="14" spans="2:23" x14ac:dyDescent="0.25">
      <c r="B14" s="499"/>
      <c r="C14" s="499"/>
      <c r="D14" s="499"/>
      <c r="E14" s="499"/>
      <c r="F14" s="499"/>
      <c r="G14" s="500" t="s">
        <v>1099</v>
      </c>
      <c r="H14" s="499"/>
      <c r="I14" s="501"/>
      <c r="J14" s="502"/>
      <c r="K14" s="502"/>
      <c r="L14" s="501"/>
      <c r="M14" s="501"/>
      <c r="N14" s="503">
        <v>601406.97</v>
      </c>
      <c r="O14" s="504" t="e">
        <v>#REF!</v>
      </c>
    </row>
    <row r="15" spans="2:23" x14ac:dyDescent="0.25">
      <c r="B15" s="311" t="s">
        <v>12</v>
      </c>
      <c r="C15" s="311"/>
      <c r="D15" s="311"/>
      <c r="E15" s="311"/>
      <c r="F15" s="311"/>
      <c r="G15" s="312" t="s">
        <v>4</v>
      </c>
      <c r="H15" s="313"/>
      <c r="I15" s="314"/>
      <c r="J15" s="315"/>
      <c r="K15" s="315"/>
      <c r="L15" s="314"/>
      <c r="M15" s="314"/>
      <c r="N15" s="316">
        <v>33220.439999999995</v>
      </c>
      <c r="O15" s="505">
        <v>0</v>
      </c>
      <c r="P15" s="263"/>
      <c r="Q15" s="263"/>
      <c r="R15" s="263"/>
      <c r="S15" s="263"/>
      <c r="T15" s="263"/>
      <c r="U15" s="263"/>
      <c r="V15" s="263"/>
      <c r="W15" s="263"/>
    </row>
    <row r="16" spans="2:23" x14ac:dyDescent="0.25">
      <c r="B16" s="226" t="s">
        <v>13</v>
      </c>
      <c r="C16" s="226"/>
      <c r="D16" s="226"/>
      <c r="E16" s="226"/>
      <c r="F16" s="226"/>
      <c r="G16" s="227" t="s">
        <v>725</v>
      </c>
      <c r="H16" s="251"/>
      <c r="I16" s="252"/>
      <c r="J16" s="253"/>
      <c r="K16" s="253">
        <v>0</v>
      </c>
      <c r="L16" s="252"/>
      <c r="M16" s="252"/>
      <c r="N16" s="254">
        <v>32919.600000000006</v>
      </c>
      <c r="O16" s="505"/>
      <c r="P16" s="263"/>
      <c r="Q16" s="263"/>
      <c r="R16" s="263"/>
      <c r="S16" s="263"/>
      <c r="T16" s="263"/>
      <c r="U16" s="263"/>
      <c r="V16" s="263"/>
      <c r="W16" s="263"/>
    </row>
    <row r="17" spans="2:23" x14ac:dyDescent="0.25">
      <c r="B17" s="292" t="s">
        <v>705</v>
      </c>
      <c r="C17" s="292" t="s">
        <v>49</v>
      </c>
      <c r="D17" s="292" t="s">
        <v>51</v>
      </c>
      <c r="E17" s="292" t="s">
        <v>705</v>
      </c>
      <c r="F17" s="293">
        <v>101001101</v>
      </c>
      <c r="G17" s="206" t="s">
        <v>1173</v>
      </c>
      <c r="H17" s="270" t="s">
        <v>42</v>
      </c>
      <c r="I17" s="442">
        <v>8</v>
      </c>
      <c r="J17" s="443">
        <v>350.19</v>
      </c>
      <c r="K17" s="298">
        <v>0</v>
      </c>
      <c r="L17" s="442">
        <v>451.11</v>
      </c>
      <c r="M17" s="424">
        <v>0</v>
      </c>
      <c r="N17" s="442">
        <v>3608.88</v>
      </c>
      <c r="O17" s="228">
        <v>0</v>
      </c>
      <c r="P17" s="263"/>
      <c r="Q17" s="263"/>
      <c r="R17" s="263"/>
      <c r="S17" s="263"/>
      <c r="T17" s="263"/>
      <c r="U17" s="263"/>
      <c r="V17" s="263"/>
      <c r="W17" s="263"/>
    </row>
    <row r="18" spans="2:23" x14ac:dyDescent="0.25">
      <c r="B18" s="292" t="s">
        <v>706</v>
      </c>
      <c r="C18" s="292" t="s">
        <v>49</v>
      </c>
      <c r="D18" s="292" t="s">
        <v>50</v>
      </c>
      <c r="E18" s="292" t="s">
        <v>706</v>
      </c>
      <c r="F18" s="293">
        <v>98458</v>
      </c>
      <c r="G18" s="206" t="s">
        <v>1174</v>
      </c>
      <c r="H18" s="270" t="s">
        <v>42</v>
      </c>
      <c r="I18" s="442">
        <v>22</v>
      </c>
      <c r="J18" s="443">
        <v>152.86000000000001</v>
      </c>
      <c r="K18" s="298">
        <v>0</v>
      </c>
      <c r="L18" s="442">
        <v>196.91</v>
      </c>
      <c r="M18" s="424">
        <v>0</v>
      </c>
      <c r="N18" s="442">
        <v>4332.0200000000004</v>
      </c>
      <c r="O18" s="228">
        <v>0</v>
      </c>
      <c r="P18" s="263"/>
      <c r="Q18" s="263"/>
      <c r="R18" s="263"/>
      <c r="S18" s="263"/>
      <c r="T18" s="263"/>
      <c r="U18" s="263"/>
      <c r="V18" s="263"/>
      <c r="W18" s="263"/>
    </row>
    <row r="19" spans="2:23" ht="25.5" x14ac:dyDescent="0.25">
      <c r="B19" s="292" t="s">
        <v>707</v>
      </c>
      <c r="C19" s="292" t="s">
        <v>49</v>
      </c>
      <c r="D19" s="292" t="s">
        <v>50</v>
      </c>
      <c r="E19" s="292" t="s">
        <v>707</v>
      </c>
      <c r="F19" s="293">
        <v>93584</v>
      </c>
      <c r="G19" s="206" t="s">
        <v>1175</v>
      </c>
      <c r="H19" s="270" t="s">
        <v>42</v>
      </c>
      <c r="I19" s="442">
        <v>4</v>
      </c>
      <c r="J19" s="443">
        <v>920.25</v>
      </c>
      <c r="K19" s="298">
        <v>0</v>
      </c>
      <c r="L19" s="442">
        <v>1185.46</v>
      </c>
      <c r="M19" s="424">
        <v>0</v>
      </c>
      <c r="N19" s="442">
        <v>4741.84</v>
      </c>
      <c r="O19" s="228">
        <v>0</v>
      </c>
      <c r="P19" s="263"/>
      <c r="Q19" s="263"/>
      <c r="R19" s="263"/>
      <c r="S19" s="263"/>
      <c r="T19" s="263"/>
      <c r="U19" s="263"/>
      <c r="V19" s="263"/>
      <c r="W19" s="263"/>
    </row>
    <row r="20" spans="2:23" ht="38.25" x14ac:dyDescent="0.25">
      <c r="B20" s="292" t="s">
        <v>708</v>
      </c>
      <c r="C20" s="292" t="s">
        <v>49</v>
      </c>
      <c r="D20" s="292" t="s">
        <v>50</v>
      </c>
      <c r="E20" s="292" t="s">
        <v>708</v>
      </c>
      <c r="F20" s="293">
        <v>93207</v>
      </c>
      <c r="G20" s="206" t="s">
        <v>1176</v>
      </c>
      <c r="H20" s="270" t="s">
        <v>42</v>
      </c>
      <c r="I20" s="442">
        <v>4</v>
      </c>
      <c r="J20" s="443">
        <v>1163.28</v>
      </c>
      <c r="K20" s="298">
        <v>0</v>
      </c>
      <c r="L20" s="442">
        <v>1498.53</v>
      </c>
      <c r="M20" s="424">
        <v>0</v>
      </c>
      <c r="N20" s="442">
        <v>5994.12</v>
      </c>
      <c r="O20" s="228">
        <v>0</v>
      </c>
      <c r="P20" s="263"/>
      <c r="Q20" s="263"/>
      <c r="R20" s="263"/>
      <c r="S20" s="263"/>
      <c r="T20" s="263"/>
      <c r="U20" s="263"/>
      <c r="V20" s="263"/>
      <c r="W20" s="263"/>
    </row>
    <row r="21" spans="2:23" ht="38.25" x14ac:dyDescent="0.25">
      <c r="B21" s="292" t="s">
        <v>709</v>
      </c>
      <c r="C21" s="292" t="s">
        <v>49</v>
      </c>
      <c r="D21" s="292" t="s">
        <v>50</v>
      </c>
      <c r="E21" s="292" t="s">
        <v>709</v>
      </c>
      <c r="F21" s="293">
        <v>93210</v>
      </c>
      <c r="G21" s="206" t="s">
        <v>1177</v>
      </c>
      <c r="H21" s="270" t="s">
        <v>42</v>
      </c>
      <c r="I21" s="442">
        <v>6</v>
      </c>
      <c r="J21" s="443">
        <v>602.73</v>
      </c>
      <c r="K21" s="298">
        <v>0</v>
      </c>
      <c r="L21" s="442">
        <v>776.43</v>
      </c>
      <c r="M21" s="424">
        <v>0</v>
      </c>
      <c r="N21" s="442">
        <v>4658.58</v>
      </c>
      <c r="O21" s="228">
        <v>0</v>
      </c>
      <c r="P21" s="263"/>
      <c r="Q21" s="263"/>
      <c r="R21" s="263"/>
      <c r="S21" s="263"/>
      <c r="T21" s="263"/>
      <c r="U21" s="263"/>
      <c r="V21" s="263"/>
      <c r="W21" s="263"/>
    </row>
    <row r="22" spans="2:23" x14ac:dyDescent="0.25">
      <c r="B22" s="292" t="s">
        <v>1147</v>
      </c>
      <c r="C22" s="292" t="s">
        <v>49</v>
      </c>
      <c r="D22" s="292" t="s">
        <v>51</v>
      </c>
      <c r="E22" s="292" t="s">
        <v>1147</v>
      </c>
      <c r="F22" s="293">
        <v>201002161</v>
      </c>
      <c r="G22" s="206" t="s">
        <v>1178</v>
      </c>
      <c r="H22" s="270" t="s">
        <v>112</v>
      </c>
      <c r="I22" s="442">
        <v>24</v>
      </c>
      <c r="J22" s="443">
        <v>310</v>
      </c>
      <c r="K22" s="298">
        <v>0</v>
      </c>
      <c r="L22" s="442">
        <v>399.34</v>
      </c>
      <c r="M22" s="424">
        <v>0</v>
      </c>
      <c r="N22" s="442">
        <v>9584.16</v>
      </c>
      <c r="O22" s="228"/>
      <c r="P22" s="263"/>
      <c r="Q22" s="263"/>
      <c r="R22" s="263"/>
      <c r="S22" s="263"/>
      <c r="T22" s="263"/>
      <c r="U22" s="263"/>
      <c r="V22" s="263"/>
      <c r="W22" s="263"/>
    </row>
    <row r="23" spans="2:23" x14ac:dyDescent="0.25">
      <c r="B23" s="226" t="s">
        <v>1061</v>
      </c>
      <c r="C23" s="226"/>
      <c r="D23" s="226"/>
      <c r="E23" s="226"/>
      <c r="F23" s="226"/>
      <c r="G23" s="227" t="s">
        <v>1063</v>
      </c>
      <c r="H23" s="251"/>
      <c r="I23" s="252"/>
      <c r="J23" s="253"/>
      <c r="K23" s="253">
        <v>0</v>
      </c>
      <c r="L23" s="252"/>
      <c r="M23" s="252"/>
      <c r="N23" s="254">
        <v>300.83999999999997</v>
      </c>
      <c r="O23" s="228"/>
      <c r="P23" s="263"/>
      <c r="Q23" s="263"/>
      <c r="R23" s="263"/>
      <c r="S23" s="263"/>
      <c r="T23" s="263"/>
      <c r="U23" s="263"/>
      <c r="V23" s="263"/>
      <c r="W23" s="263"/>
    </row>
    <row r="24" spans="2:23" x14ac:dyDescent="0.25">
      <c r="B24" s="292" t="s">
        <v>1062</v>
      </c>
      <c r="C24" s="292" t="s">
        <v>49</v>
      </c>
      <c r="D24" s="292" t="s">
        <v>50</v>
      </c>
      <c r="E24" s="292" t="s">
        <v>1062</v>
      </c>
      <c r="F24" s="293">
        <v>98524</v>
      </c>
      <c r="G24" s="547" t="s">
        <v>1179</v>
      </c>
      <c r="H24" s="270" t="s">
        <v>42</v>
      </c>
      <c r="I24" s="442">
        <v>92</v>
      </c>
      <c r="J24" s="443">
        <v>2.54</v>
      </c>
      <c r="K24" s="298">
        <v>0</v>
      </c>
      <c r="L24" s="442">
        <v>3.27</v>
      </c>
      <c r="M24" s="424">
        <v>0</v>
      </c>
      <c r="N24" s="442">
        <v>300.83999999999997</v>
      </c>
      <c r="O24" s="228"/>
      <c r="P24" s="263"/>
      <c r="Q24" s="263"/>
      <c r="R24" s="263"/>
      <c r="S24" s="263"/>
      <c r="T24" s="263"/>
      <c r="U24" s="263"/>
      <c r="V24" s="263"/>
      <c r="W24" s="263"/>
    </row>
    <row r="25" spans="2:23" x14ac:dyDescent="0.25">
      <c r="B25" s="292"/>
      <c r="C25" s="292"/>
      <c r="D25" s="292"/>
      <c r="E25" s="292"/>
      <c r="F25" s="293"/>
      <c r="G25" s="294"/>
      <c r="H25" s="295"/>
      <c r="I25" s="296"/>
      <c r="J25" s="297"/>
      <c r="K25" s="297">
        <v>0</v>
      </c>
      <c r="L25" s="296"/>
      <c r="M25" s="296"/>
      <c r="N25" s="299"/>
      <c r="O25" s="300"/>
      <c r="P25" s="263"/>
      <c r="Q25" s="263"/>
      <c r="R25" s="263"/>
      <c r="S25" s="263"/>
      <c r="T25" s="263"/>
      <c r="U25" s="263"/>
      <c r="V25" s="263"/>
      <c r="W25" s="263"/>
    </row>
    <row r="26" spans="2:23" x14ac:dyDescent="0.25">
      <c r="B26" s="341" t="s">
        <v>11</v>
      </c>
      <c r="C26" s="341"/>
      <c r="D26" s="341"/>
      <c r="E26" s="341"/>
      <c r="F26" s="341"/>
      <c r="G26" s="234" t="s">
        <v>928</v>
      </c>
      <c r="H26" s="342"/>
      <c r="I26" s="343"/>
      <c r="J26" s="344"/>
      <c r="K26" s="344">
        <v>0</v>
      </c>
      <c r="L26" s="343"/>
      <c r="M26" s="343"/>
      <c r="N26" s="345">
        <v>12493.309999999998</v>
      </c>
      <c r="O26" s="506">
        <v>0</v>
      </c>
      <c r="P26" s="263"/>
      <c r="Q26" s="263"/>
      <c r="R26" s="263"/>
      <c r="S26" s="263"/>
      <c r="T26" s="263"/>
      <c r="U26" s="263"/>
      <c r="V26" s="263"/>
      <c r="W26" s="263"/>
    </row>
    <row r="27" spans="2:23" x14ac:dyDescent="0.25">
      <c r="B27" s="226" t="s">
        <v>14</v>
      </c>
      <c r="C27" s="226"/>
      <c r="D27" s="226"/>
      <c r="E27" s="226"/>
      <c r="F27" s="226"/>
      <c r="G27" s="227" t="s">
        <v>929</v>
      </c>
      <c r="H27" s="251"/>
      <c r="I27" s="252"/>
      <c r="J27" s="253"/>
      <c r="K27" s="253">
        <v>0</v>
      </c>
      <c r="L27" s="252"/>
      <c r="M27" s="252"/>
      <c r="N27" s="254">
        <v>5255.03</v>
      </c>
      <c r="O27" s="506"/>
      <c r="P27" s="263"/>
      <c r="Q27" s="263"/>
      <c r="R27" s="263"/>
      <c r="S27" s="263"/>
      <c r="T27" s="263"/>
      <c r="U27" s="263"/>
      <c r="V27" s="263"/>
      <c r="W27" s="263"/>
    </row>
    <row r="28" spans="2:23" ht="25.5" x14ac:dyDescent="0.25">
      <c r="B28" s="292" t="s">
        <v>711</v>
      </c>
      <c r="C28" s="292" t="s">
        <v>49</v>
      </c>
      <c r="D28" s="292" t="s">
        <v>50</v>
      </c>
      <c r="E28" s="292" t="s">
        <v>711</v>
      </c>
      <c r="F28" s="293">
        <v>97622</v>
      </c>
      <c r="G28" s="206" t="s">
        <v>1180</v>
      </c>
      <c r="H28" s="270" t="s">
        <v>1181</v>
      </c>
      <c r="I28" s="442">
        <v>13.858350000000005</v>
      </c>
      <c r="J28" s="443">
        <v>44.36</v>
      </c>
      <c r="K28" s="298">
        <v>0</v>
      </c>
      <c r="L28" s="442">
        <v>57.14</v>
      </c>
      <c r="M28" s="424">
        <v>0</v>
      </c>
      <c r="N28" s="442">
        <v>791.86</v>
      </c>
      <c r="O28" s="228">
        <v>0</v>
      </c>
      <c r="P28" s="263"/>
      <c r="Q28" s="263"/>
      <c r="R28" s="263"/>
      <c r="S28" s="263"/>
      <c r="T28" s="263"/>
      <c r="U28" s="263"/>
      <c r="V28" s="263"/>
      <c r="W28" s="263"/>
    </row>
    <row r="29" spans="2:23" ht="25.5" x14ac:dyDescent="0.25">
      <c r="B29" s="292" t="s">
        <v>931</v>
      </c>
      <c r="C29" s="292" t="s">
        <v>49</v>
      </c>
      <c r="D29" s="292" t="s">
        <v>50</v>
      </c>
      <c r="E29" s="292" t="s">
        <v>931</v>
      </c>
      <c r="F29" s="293">
        <v>97633</v>
      </c>
      <c r="G29" s="206" t="s">
        <v>1182</v>
      </c>
      <c r="H29" s="270" t="s">
        <v>42</v>
      </c>
      <c r="I29" s="442">
        <v>163.18</v>
      </c>
      <c r="J29" s="443">
        <v>17.63</v>
      </c>
      <c r="K29" s="298">
        <v>0</v>
      </c>
      <c r="L29" s="442">
        <v>22.71</v>
      </c>
      <c r="M29" s="424">
        <v>0</v>
      </c>
      <c r="N29" s="442">
        <v>3705.81</v>
      </c>
      <c r="O29" s="228"/>
      <c r="P29" s="263"/>
      <c r="Q29" s="263"/>
      <c r="R29" s="263"/>
      <c r="S29" s="263"/>
      <c r="T29" s="263"/>
      <c r="U29" s="263"/>
      <c r="V29" s="263"/>
      <c r="W29" s="263"/>
    </row>
    <row r="30" spans="2:23" ht="25.5" x14ac:dyDescent="0.25">
      <c r="B30" s="292" t="s">
        <v>1141</v>
      </c>
      <c r="C30" s="292" t="s">
        <v>49</v>
      </c>
      <c r="D30" s="292" t="s">
        <v>51</v>
      </c>
      <c r="E30" s="292" t="s">
        <v>1141</v>
      </c>
      <c r="F30" s="293">
        <v>201002047</v>
      </c>
      <c r="G30" s="206" t="s">
        <v>1183</v>
      </c>
      <c r="H30" s="270" t="s">
        <v>42</v>
      </c>
      <c r="I30" s="442">
        <v>49.34</v>
      </c>
      <c r="J30" s="443">
        <v>11.92</v>
      </c>
      <c r="K30" s="298">
        <v>0</v>
      </c>
      <c r="L30" s="442">
        <v>15.35</v>
      </c>
      <c r="M30" s="424">
        <v>0</v>
      </c>
      <c r="N30" s="442">
        <v>757.36</v>
      </c>
      <c r="O30" s="228"/>
      <c r="P30" s="263"/>
      <c r="Q30" s="263"/>
      <c r="R30" s="263"/>
      <c r="S30" s="263"/>
      <c r="T30" s="263"/>
      <c r="U30" s="263"/>
      <c r="V30" s="263"/>
      <c r="W30" s="263"/>
    </row>
    <row r="31" spans="2:23" x14ac:dyDescent="0.25">
      <c r="B31" s="226" t="s">
        <v>910</v>
      </c>
      <c r="C31" s="226"/>
      <c r="D31" s="226"/>
      <c r="E31" s="226"/>
      <c r="F31" s="226"/>
      <c r="G31" s="227" t="s">
        <v>930</v>
      </c>
      <c r="H31" s="251"/>
      <c r="I31" s="252"/>
      <c r="J31" s="253"/>
      <c r="K31" s="253">
        <v>0</v>
      </c>
      <c r="L31" s="252"/>
      <c r="M31" s="252"/>
      <c r="N31" s="254">
        <v>7238.28</v>
      </c>
      <c r="O31" s="228"/>
      <c r="P31" s="263"/>
      <c r="Q31" s="263"/>
      <c r="R31" s="263"/>
      <c r="S31" s="263"/>
      <c r="T31" s="263"/>
      <c r="U31" s="263"/>
      <c r="V31" s="263"/>
      <c r="W31" s="263"/>
    </row>
    <row r="32" spans="2:23" ht="25.5" x14ac:dyDescent="0.25">
      <c r="B32" s="292" t="s">
        <v>911</v>
      </c>
      <c r="C32" s="292" t="s">
        <v>49</v>
      </c>
      <c r="D32" s="292" t="s">
        <v>50</v>
      </c>
      <c r="E32" s="292" t="s">
        <v>911</v>
      </c>
      <c r="F32" s="293">
        <v>97645</v>
      </c>
      <c r="G32" s="206" t="s">
        <v>1184</v>
      </c>
      <c r="H32" s="270" t="s">
        <v>42</v>
      </c>
      <c r="I32" s="442">
        <v>23.710000000000004</v>
      </c>
      <c r="J32" s="443">
        <v>26.42</v>
      </c>
      <c r="K32" s="298">
        <v>0</v>
      </c>
      <c r="L32" s="442">
        <v>34.03</v>
      </c>
      <c r="M32" s="424">
        <v>0</v>
      </c>
      <c r="N32" s="442">
        <v>806.85</v>
      </c>
      <c r="O32" s="228">
        <v>0</v>
      </c>
      <c r="P32" s="263"/>
      <c r="Q32" s="263"/>
      <c r="R32" s="263"/>
      <c r="S32" s="263"/>
      <c r="T32" s="263"/>
      <c r="U32" s="263"/>
      <c r="V32" s="263"/>
      <c r="W32" s="263"/>
    </row>
    <row r="33" spans="2:23" ht="25.5" x14ac:dyDescent="0.25">
      <c r="B33" s="292" t="s">
        <v>912</v>
      </c>
      <c r="C33" s="292" t="s">
        <v>49</v>
      </c>
      <c r="D33" s="292" t="s">
        <v>50</v>
      </c>
      <c r="E33" s="292" t="s">
        <v>912</v>
      </c>
      <c r="F33" s="293">
        <v>97644</v>
      </c>
      <c r="G33" s="206" t="s">
        <v>1185</v>
      </c>
      <c r="H33" s="270" t="s">
        <v>42</v>
      </c>
      <c r="I33" s="442">
        <v>25.138000000000005</v>
      </c>
      <c r="J33" s="443">
        <v>7.17</v>
      </c>
      <c r="K33" s="298">
        <v>0</v>
      </c>
      <c r="L33" s="442">
        <v>9.23</v>
      </c>
      <c r="M33" s="424">
        <v>0</v>
      </c>
      <c r="N33" s="442">
        <v>232.02</v>
      </c>
      <c r="O33" s="228"/>
      <c r="P33" s="263"/>
      <c r="Q33" s="263"/>
      <c r="R33" s="263"/>
      <c r="S33" s="263"/>
      <c r="T33" s="263"/>
      <c r="U33" s="263"/>
      <c r="V33" s="263"/>
      <c r="W33" s="263"/>
    </row>
    <row r="34" spans="2:23" ht="25.5" x14ac:dyDescent="0.25">
      <c r="B34" s="292" t="s">
        <v>913</v>
      </c>
      <c r="C34" s="292" t="s">
        <v>49</v>
      </c>
      <c r="D34" s="292" t="s">
        <v>51</v>
      </c>
      <c r="E34" s="292" t="s">
        <v>913</v>
      </c>
      <c r="F34" s="293">
        <v>201002036</v>
      </c>
      <c r="G34" s="206" t="s">
        <v>1186</v>
      </c>
      <c r="H34" s="270" t="s">
        <v>42</v>
      </c>
      <c r="I34" s="442">
        <v>112.64</v>
      </c>
      <c r="J34" s="443">
        <v>3.88</v>
      </c>
      <c r="K34" s="298">
        <v>0</v>
      </c>
      <c r="L34" s="442">
        <v>4.99</v>
      </c>
      <c r="M34" s="424">
        <v>0</v>
      </c>
      <c r="N34" s="442">
        <v>562.07000000000005</v>
      </c>
      <c r="O34" s="228"/>
      <c r="P34" s="263"/>
      <c r="Q34" s="263"/>
      <c r="R34" s="263"/>
      <c r="S34" s="263"/>
      <c r="T34" s="263"/>
      <c r="U34" s="263"/>
      <c r="V34" s="263"/>
      <c r="W34" s="263"/>
    </row>
    <row r="35" spans="2:23" ht="25.5" x14ac:dyDescent="0.25">
      <c r="B35" s="292" t="s">
        <v>914</v>
      </c>
      <c r="C35" s="292" t="s">
        <v>49</v>
      </c>
      <c r="D35" s="292" t="s">
        <v>50</v>
      </c>
      <c r="E35" s="292" t="s">
        <v>914</v>
      </c>
      <c r="F35" s="293">
        <v>97647</v>
      </c>
      <c r="G35" s="206" t="s">
        <v>1187</v>
      </c>
      <c r="H35" s="270" t="s">
        <v>42</v>
      </c>
      <c r="I35" s="442">
        <v>203.61249999999998</v>
      </c>
      <c r="J35" s="443">
        <v>2.66</v>
      </c>
      <c r="K35" s="298">
        <v>0</v>
      </c>
      <c r="L35" s="442">
        <v>3.42</v>
      </c>
      <c r="M35" s="424">
        <v>0</v>
      </c>
      <c r="N35" s="442">
        <v>696.35</v>
      </c>
      <c r="O35" s="228"/>
      <c r="P35" s="263"/>
      <c r="Q35" s="263"/>
      <c r="R35" s="263"/>
      <c r="S35" s="263"/>
      <c r="T35" s="263"/>
      <c r="U35" s="263"/>
      <c r="V35" s="263"/>
      <c r="W35" s="263"/>
    </row>
    <row r="36" spans="2:23" ht="25.5" x14ac:dyDescent="0.25">
      <c r="B36" s="292" t="s">
        <v>932</v>
      </c>
      <c r="C36" s="292" t="s">
        <v>49</v>
      </c>
      <c r="D36" s="292" t="s">
        <v>50</v>
      </c>
      <c r="E36" s="292" t="s">
        <v>932</v>
      </c>
      <c r="F36" s="293">
        <v>97657</v>
      </c>
      <c r="G36" s="206" t="s">
        <v>1188</v>
      </c>
      <c r="H36" s="270" t="s">
        <v>112</v>
      </c>
      <c r="I36" s="442">
        <v>5</v>
      </c>
      <c r="J36" s="443">
        <v>528.97</v>
      </c>
      <c r="K36" s="298">
        <v>0</v>
      </c>
      <c r="L36" s="442">
        <v>681.41</v>
      </c>
      <c r="M36" s="424">
        <v>0</v>
      </c>
      <c r="N36" s="442">
        <v>3407.05</v>
      </c>
      <c r="O36" s="228"/>
      <c r="P36" s="263"/>
      <c r="Q36" s="263"/>
      <c r="R36" s="263"/>
      <c r="S36" s="263"/>
      <c r="T36" s="263"/>
      <c r="U36" s="263"/>
      <c r="V36" s="263"/>
      <c r="W36" s="263"/>
    </row>
    <row r="37" spans="2:23" ht="25.5" x14ac:dyDescent="0.25">
      <c r="B37" s="292" t="s">
        <v>933</v>
      </c>
      <c r="C37" s="292" t="s">
        <v>49</v>
      </c>
      <c r="D37" s="292" t="s">
        <v>50</v>
      </c>
      <c r="E37" s="292" t="s">
        <v>933</v>
      </c>
      <c r="F37" s="293">
        <v>97642</v>
      </c>
      <c r="G37" s="206" t="s">
        <v>1189</v>
      </c>
      <c r="H37" s="270" t="s">
        <v>42</v>
      </c>
      <c r="I37" s="442">
        <v>203.61249999999998</v>
      </c>
      <c r="J37" s="443">
        <v>2.52</v>
      </c>
      <c r="K37" s="298">
        <v>0</v>
      </c>
      <c r="L37" s="442">
        <v>3.24</v>
      </c>
      <c r="M37" s="424">
        <v>0</v>
      </c>
      <c r="N37" s="442">
        <v>659.7</v>
      </c>
      <c r="O37" s="228"/>
      <c r="P37" s="263"/>
      <c r="Q37" s="263"/>
      <c r="R37" s="263"/>
      <c r="S37" s="263"/>
      <c r="T37" s="263"/>
      <c r="U37" s="263"/>
      <c r="V37" s="263"/>
      <c r="W37" s="263"/>
    </row>
    <row r="38" spans="2:23" ht="25.5" x14ac:dyDescent="0.25">
      <c r="B38" s="292" t="s">
        <v>934</v>
      </c>
      <c r="C38" s="292" t="s">
        <v>49</v>
      </c>
      <c r="D38" s="292" t="s">
        <v>50</v>
      </c>
      <c r="E38" s="292" t="s">
        <v>934</v>
      </c>
      <c r="F38" s="293">
        <v>97663</v>
      </c>
      <c r="G38" s="206" t="s">
        <v>1190</v>
      </c>
      <c r="H38" s="270" t="s">
        <v>112</v>
      </c>
      <c r="I38" s="442">
        <v>6</v>
      </c>
      <c r="J38" s="443">
        <v>9.4499999999999993</v>
      </c>
      <c r="K38" s="298">
        <v>0</v>
      </c>
      <c r="L38" s="442">
        <v>12.17</v>
      </c>
      <c r="M38" s="424">
        <v>0</v>
      </c>
      <c r="N38" s="442">
        <v>73.02</v>
      </c>
      <c r="O38" s="228"/>
      <c r="P38" s="263"/>
      <c r="Q38" s="263"/>
      <c r="R38" s="263"/>
      <c r="S38" s="263"/>
      <c r="T38" s="263"/>
      <c r="U38" s="263"/>
      <c r="V38" s="263"/>
      <c r="W38" s="263"/>
    </row>
    <row r="39" spans="2:23" ht="25.5" x14ac:dyDescent="0.25">
      <c r="B39" s="292" t="s">
        <v>935</v>
      </c>
      <c r="C39" s="292" t="s">
        <v>49</v>
      </c>
      <c r="D39" s="292" t="s">
        <v>50</v>
      </c>
      <c r="E39" s="292" t="s">
        <v>935</v>
      </c>
      <c r="F39" s="293">
        <v>97664</v>
      </c>
      <c r="G39" s="206" t="s">
        <v>1191</v>
      </c>
      <c r="H39" s="270" t="s">
        <v>112</v>
      </c>
      <c r="I39" s="442">
        <v>4</v>
      </c>
      <c r="J39" s="443">
        <v>1.17</v>
      </c>
      <c r="K39" s="298">
        <v>0</v>
      </c>
      <c r="L39" s="442">
        <v>1.5</v>
      </c>
      <c r="M39" s="424">
        <v>0</v>
      </c>
      <c r="N39" s="442">
        <v>6</v>
      </c>
      <c r="O39" s="228"/>
      <c r="P39" s="263"/>
      <c r="Q39" s="263"/>
      <c r="R39" s="263"/>
      <c r="S39" s="263"/>
      <c r="T39" s="263"/>
      <c r="U39" s="263"/>
      <c r="V39" s="263"/>
      <c r="W39" s="263"/>
    </row>
    <row r="40" spans="2:23" ht="25.5" x14ac:dyDescent="0.25">
      <c r="B40" s="292" t="s">
        <v>936</v>
      </c>
      <c r="C40" s="292" t="s">
        <v>49</v>
      </c>
      <c r="D40" s="292" t="s">
        <v>51</v>
      </c>
      <c r="E40" s="292" t="s">
        <v>936</v>
      </c>
      <c r="F40" s="293">
        <v>201002337</v>
      </c>
      <c r="G40" s="206" t="s">
        <v>1192</v>
      </c>
      <c r="H40" s="270" t="s">
        <v>42</v>
      </c>
      <c r="I40" s="442">
        <v>1.1399999999999999</v>
      </c>
      <c r="J40" s="443">
        <v>38.19</v>
      </c>
      <c r="K40" s="298">
        <v>0</v>
      </c>
      <c r="L40" s="442">
        <v>49.19</v>
      </c>
      <c r="M40" s="424">
        <v>0</v>
      </c>
      <c r="N40" s="442">
        <v>56.07</v>
      </c>
      <c r="O40" s="228"/>
      <c r="P40" s="263"/>
      <c r="Q40" s="263"/>
      <c r="R40" s="263"/>
      <c r="S40" s="263"/>
      <c r="T40" s="263"/>
      <c r="U40" s="263"/>
      <c r="V40" s="263"/>
      <c r="W40" s="263"/>
    </row>
    <row r="41" spans="2:23" ht="25.5" x14ac:dyDescent="0.25">
      <c r="B41" s="292" t="s">
        <v>937</v>
      </c>
      <c r="C41" s="292" t="s">
        <v>49</v>
      </c>
      <c r="D41" s="292" t="s">
        <v>50</v>
      </c>
      <c r="E41" s="292" t="s">
        <v>937</v>
      </c>
      <c r="F41" s="293">
        <v>97661</v>
      </c>
      <c r="G41" s="206" t="s">
        <v>1193</v>
      </c>
      <c r="H41" s="270" t="s">
        <v>139</v>
      </c>
      <c r="I41" s="442">
        <v>976</v>
      </c>
      <c r="J41" s="443">
        <v>0.54</v>
      </c>
      <c r="K41" s="298">
        <v>0</v>
      </c>
      <c r="L41" s="442">
        <v>0.69</v>
      </c>
      <c r="M41" s="424">
        <v>0</v>
      </c>
      <c r="N41" s="442">
        <v>673.44</v>
      </c>
      <c r="O41" s="228"/>
      <c r="P41" s="263"/>
      <c r="Q41" s="263"/>
      <c r="R41" s="263"/>
      <c r="S41" s="263"/>
      <c r="T41" s="263"/>
      <c r="U41" s="263"/>
      <c r="V41" s="263"/>
      <c r="W41" s="263"/>
    </row>
    <row r="42" spans="2:23" ht="25.5" x14ac:dyDescent="0.25">
      <c r="B42" s="292" t="s">
        <v>938</v>
      </c>
      <c r="C42" s="292" t="s">
        <v>49</v>
      </c>
      <c r="D42" s="292" t="s">
        <v>50</v>
      </c>
      <c r="E42" s="292" t="s">
        <v>938</v>
      </c>
      <c r="F42" s="293">
        <v>97660</v>
      </c>
      <c r="G42" s="206" t="s">
        <v>1194</v>
      </c>
      <c r="H42" s="270" t="s">
        <v>112</v>
      </c>
      <c r="I42" s="442">
        <v>60</v>
      </c>
      <c r="J42" s="443">
        <v>0.53</v>
      </c>
      <c r="K42" s="298">
        <v>0</v>
      </c>
      <c r="L42" s="442">
        <v>0.68</v>
      </c>
      <c r="M42" s="424">
        <v>0</v>
      </c>
      <c r="N42" s="442">
        <v>40.799999999999997</v>
      </c>
      <c r="O42" s="228"/>
      <c r="P42" s="263"/>
      <c r="Q42" s="263"/>
      <c r="R42" s="263"/>
      <c r="S42" s="263"/>
      <c r="T42" s="263"/>
      <c r="U42" s="263"/>
      <c r="V42" s="263"/>
      <c r="W42" s="263"/>
    </row>
    <row r="43" spans="2:23" ht="25.5" x14ac:dyDescent="0.25">
      <c r="B43" s="292" t="s">
        <v>939</v>
      </c>
      <c r="C43" s="292" t="s">
        <v>49</v>
      </c>
      <c r="D43" s="292" t="s">
        <v>50</v>
      </c>
      <c r="E43" s="292" t="s">
        <v>939</v>
      </c>
      <c r="F43" s="293">
        <v>97662</v>
      </c>
      <c r="G43" s="206" t="s">
        <v>1195</v>
      </c>
      <c r="H43" s="270" t="s">
        <v>139</v>
      </c>
      <c r="I43" s="442">
        <v>53</v>
      </c>
      <c r="J43" s="443">
        <v>0.37</v>
      </c>
      <c r="K43" s="298">
        <v>0</v>
      </c>
      <c r="L43" s="442">
        <v>0.47</v>
      </c>
      <c r="M43" s="424">
        <v>0</v>
      </c>
      <c r="N43" s="442">
        <v>24.91</v>
      </c>
      <c r="O43" s="228"/>
      <c r="P43" s="263"/>
      <c r="Q43" s="263"/>
      <c r="R43" s="263"/>
      <c r="S43" s="263"/>
      <c r="T43" s="263"/>
      <c r="U43" s="263"/>
      <c r="V43" s="263"/>
      <c r="W43" s="263"/>
    </row>
    <row r="44" spans="2:23" x14ac:dyDescent="0.25">
      <c r="B44" s="292"/>
      <c r="C44" s="292"/>
      <c r="D44" s="292"/>
      <c r="E44" s="292"/>
      <c r="F44" s="293"/>
      <c r="G44" s="294"/>
      <c r="H44" s="295"/>
      <c r="I44" s="296"/>
      <c r="J44" s="297"/>
      <c r="K44" s="297">
        <v>0</v>
      </c>
      <c r="L44" s="296"/>
      <c r="M44" s="296"/>
      <c r="N44" s="299"/>
      <c r="O44" s="300"/>
      <c r="P44" s="263"/>
      <c r="Q44" s="263"/>
      <c r="R44" s="263"/>
      <c r="S44" s="263"/>
      <c r="T44" s="263"/>
      <c r="U44" s="263"/>
      <c r="V44" s="263"/>
      <c r="W44" s="263"/>
    </row>
    <row r="45" spans="2:23" x14ac:dyDescent="0.25">
      <c r="B45" s="233" t="s">
        <v>15</v>
      </c>
      <c r="C45" s="233"/>
      <c r="D45" s="233"/>
      <c r="E45" s="233"/>
      <c r="F45" s="233"/>
      <c r="G45" s="234" t="s">
        <v>940</v>
      </c>
      <c r="H45" s="255"/>
      <c r="I45" s="256"/>
      <c r="J45" s="257"/>
      <c r="K45" s="257">
        <v>0</v>
      </c>
      <c r="L45" s="256"/>
      <c r="M45" s="256"/>
      <c r="N45" s="258">
        <v>5857.13</v>
      </c>
      <c r="O45" s="278">
        <v>0</v>
      </c>
      <c r="P45" s="263"/>
      <c r="Q45" s="263"/>
      <c r="R45" s="263"/>
      <c r="S45" s="263"/>
      <c r="T45" s="263"/>
      <c r="U45" s="263"/>
      <c r="V45" s="263"/>
      <c r="W45" s="263"/>
    </row>
    <row r="46" spans="2:23" x14ac:dyDescent="0.25">
      <c r="B46" s="226" t="s">
        <v>16</v>
      </c>
      <c r="C46" s="226"/>
      <c r="D46" s="226"/>
      <c r="E46" s="226"/>
      <c r="F46" s="226"/>
      <c r="G46" s="227" t="s">
        <v>941</v>
      </c>
      <c r="H46" s="251"/>
      <c r="I46" s="252"/>
      <c r="J46" s="253"/>
      <c r="K46" s="253">
        <v>0</v>
      </c>
      <c r="L46" s="252"/>
      <c r="M46" s="252"/>
      <c r="N46" s="254">
        <v>5857.13</v>
      </c>
      <c r="O46" s="506">
        <v>0</v>
      </c>
      <c r="P46" s="263"/>
      <c r="Q46" s="263"/>
      <c r="R46" s="263"/>
      <c r="S46" s="263"/>
      <c r="T46" s="263"/>
      <c r="U46" s="263"/>
      <c r="V46" s="263"/>
      <c r="W46" s="263"/>
    </row>
    <row r="47" spans="2:23" x14ac:dyDescent="0.25">
      <c r="B47" s="292" t="s">
        <v>712</v>
      </c>
      <c r="C47" s="292" t="s">
        <v>49</v>
      </c>
      <c r="D47" s="292" t="s">
        <v>96</v>
      </c>
      <c r="E47" s="292" t="s">
        <v>712</v>
      </c>
      <c r="F47" s="293">
        <v>160386</v>
      </c>
      <c r="G47" s="206" t="s">
        <v>942</v>
      </c>
      <c r="H47" s="270" t="s">
        <v>42</v>
      </c>
      <c r="I47" s="442">
        <v>13.799999999999999</v>
      </c>
      <c r="J47" s="443">
        <v>329.48</v>
      </c>
      <c r="K47" s="298">
        <v>0</v>
      </c>
      <c r="L47" s="442">
        <v>424.43</v>
      </c>
      <c r="M47" s="424">
        <v>0</v>
      </c>
      <c r="N47" s="442">
        <v>5857.13</v>
      </c>
      <c r="O47" s="228">
        <v>0</v>
      </c>
      <c r="P47" s="263"/>
      <c r="Q47" s="263"/>
      <c r="R47" s="263"/>
      <c r="S47" s="263"/>
      <c r="T47" s="263"/>
      <c r="U47" s="263"/>
      <c r="V47" s="263"/>
      <c r="W47" s="263"/>
    </row>
    <row r="48" spans="2:23" x14ac:dyDescent="0.25">
      <c r="B48" s="425"/>
      <c r="C48" s="425"/>
      <c r="D48" s="425"/>
      <c r="E48" s="425"/>
      <c r="F48" s="426"/>
      <c r="G48" s="507"/>
      <c r="H48" s="425"/>
      <c r="I48" s="508"/>
      <c r="J48" s="509"/>
      <c r="K48" s="509">
        <v>0</v>
      </c>
      <c r="L48" s="510"/>
      <c r="M48" s="510"/>
      <c r="N48" s="511"/>
      <c r="O48" s="512"/>
      <c r="P48" s="263"/>
      <c r="Q48" s="263"/>
      <c r="R48" s="263"/>
      <c r="S48" s="263"/>
      <c r="T48" s="263"/>
      <c r="U48" s="263"/>
      <c r="V48" s="263"/>
      <c r="W48" s="263"/>
    </row>
    <row r="49" spans="2:23" x14ac:dyDescent="0.25">
      <c r="B49" s="350" t="s">
        <v>32</v>
      </c>
      <c r="C49" s="350"/>
      <c r="D49" s="350"/>
      <c r="E49" s="350"/>
      <c r="F49" s="350"/>
      <c r="G49" s="351" t="s">
        <v>113</v>
      </c>
      <c r="H49" s="352"/>
      <c r="I49" s="353"/>
      <c r="J49" s="354"/>
      <c r="K49" s="354">
        <v>0</v>
      </c>
      <c r="L49" s="353"/>
      <c r="M49" s="353"/>
      <c r="N49" s="355">
        <v>30634.79</v>
      </c>
      <c r="O49" s="513">
        <v>0</v>
      </c>
      <c r="P49" s="263"/>
      <c r="Q49" s="263"/>
      <c r="R49" s="263"/>
      <c r="S49" s="263"/>
      <c r="T49" s="263"/>
      <c r="U49" s="263"/>
      <c r="V49" s="263"/>
      <c r="W49" s="263"/>
    </row>
    <row r="50" spans="2:23" x14ac:dyDescent="0.25">
      <c r="B50" s="226" t="s">
        <v>810</v>
      </c>
      <c r="C50" s="226"/>
      <c r="D50" s="226"/>
      <c r="E50" s="226"/>
      <c r="F50" s="226"/>
      <c r="G50" s="227" t="s">
        <v>114</v>
      </c>
      <c r="H50" s="251"/>
      <c r="I50" s="252"/>
      <c r="J50" s="253"/>
      <c r="K50" s="253">
        <v>0</v>
      </c>
      <c r="L50" s="252"/>
      <c r="M50" s="252"/>
      <c r="N50" s="254">
        <v>12074.039999999999</v>
      </c>
      <c r="O50" s="506">
        <v>0</v>
      </c>
      <c r="P50" s="263"/>
      <c r="Q50" s="263"/>
      <c r="R50" s="263"/>
      <c r="S50" s="263"/>
      <c r="T50" s="263"/>
      <c r="U50" s="263"/>
      <c r="V50" s="263"/>
      <c r="W50" s="263"/>
    </row>
    <row r="51" spans="2:23" ht="38.25" x14ac:dyDescent="0.25">
      <c r="B51" s="292" t="s">
        <v>811</v>
      </c>
      <c r="C51" s="292" t="s">
        <v>49</v>
      </c>
      <c r="D51" s="292" t="s">
        <v>50</v>
      </c>
      <c r="E51" s="292" t="s">
        <v>811</v>
      </c>
      <c r="F51" s="293">
        <v>103330</v>
      </c>
      <c r="G51" s="206" t="s">
        <v>1196</v>
      </c>
      <c r="H51" s="270" t="s">
        <v>42</v>
      </c>
      <c r="I51" s="442">
        <v>122.9405</v>
      </c>
      <c r="J51" s="443">
        <v>74.569999999999993</v>
      </c>
      <c r="K51" s="298">
        <v>0</v>
      </c>
      <c r="L51" s="442">
        <v>96.06</v>
      </c>
      <c r="M51" s="424">
        <v>0</v>
      </c>
      <c r="N51" s="442">
        <v>11809.66</v>
      </c>
      <c r="O51" s="228">
        <v>0</v>
      </c>
      <c r="P51" s="263"/>
      <c r="Q51" s="263"/>
      <c r="R51" s="263"/>
      <c r="S51" s="263"/>
      <c r="T51" s="263"/>
      <c r="U51" s="263"/>
      <c r="V51" s="263"/>
      <c r="W51" s="263"/>
    </row>
    <row r="52" spans="2:23" ht="25.5" x14ac:dyDescent="0.25">
      <c r="B52" s="292" t="s">
        <v>812</v>
      </c>
      <c r="C52" s="292" t="s">
        <v>49</v>
      </c>
      <c r="D52" s="292" t="s">
        <v>50</v>
      </c>
      <c r="E52" s="292" t="s">
        <v>812</v>
      </c>
      <c r="F52" s="293">
        <v>93203</v>
      </c>
      <c r="G52" s="206" t="s">
        <v>1197</v>
      </c>
      <c r="H52" s="270" t="s">
        <v>139</v>
      </c>
      <c r="I52" s="442">
        <v>12.65</v>
      </c>
      <c r="J52" s="443">
        <v>16.23</v>
      </c>
      <c r="K52" s="298">
        <v>0</v>
      </c>
      <c r="L52" s="442">
        <v>20.9</v>
      </c>
      <c r="M52" s="424">
        <v>0</v>
      </c>
      <c r="N52" s="442">
        <v>264.38</v>
      </c>
      <c r="O52" s="228">
        <v>0</v>
      </c>
      <c r="P52" s="263"/>
      <c r="Q52" s="263"/>
      <c r="R52" s="263"/>
      <c r="S52" s="263"/>
      <c r="T52" s="263"/>
      <c r="U52" s="263"/>
      <c r="V52" s="263"/>
      <c r="W52" s="263"/>
    </row>
    <row r="53" spans="2:23" x14ac:dyDescent="0.25">
      <c r="B53" s="226" t="s">
        <v>813</v>
      </c>
      <c r="C53" s="226"/>
      <c r="D53" s="226"/>
      <c r="E53" s="226"/>
      <c r="F53" s="226"/>
      <c r="G53" s="227" t="s">
        <v>115</v>
      </c>
      <c r="H53" s="251"/>
      <c r="I53" s="252"/>
      <c r="J53" s="253"/>
      <c r="K53" s="253">
        <v>0</v>
      </c>
      <c r="L53" s="252"/>
      <c r="M53" s="252"/>
      <c r="N53" s="254">
        <v>9786.869999999999</v>
      </c>
      <c r="O53" s="506">
        <v>0</v>
      </c>
      <c r="P53" s="263"/>
      <c r="Q53" s="263"/>
      <c r="R53" s="263"/>
      <c r="S53" s="263"/>
      <c r="T53" s="263"/>
      <c r="U53" s="263"/>
      <c r="V53" s="263"/>
      <c r="W53" s="263"/>
    </row>
    <row r="54" spans="2:23" ht="25.5" x14ac:dyDescent="0.25">
      <c r="B54" s="292" t="s">
        <v>814</v>
      </c>
      <c r="C54" s="292" t="s">
        <v>49</v>
      </c>
      <c r="D54" s="292" t="s">
        <v>50</v>
      </c>
      <c r="E54" s="292" t="s">
        <v>814</v>
      </c>
      <c r="F54" s="293">
        <v>93186</v>
      </c>
      <c r="G54" s="206" t="s">
        <v>1198</v>
      </c>
      <c r="H54" s="270" t="s">
        <v>139</v>
      </c>
      <c r="I54" s="442">
        <v>28.700000000000003</v>
      </c>
      <c r="J54" s="443">
        <v>91.29</v>
      </c>
      <c r="K54" s="298">
        <v>0</v>
      </c>
      <c r="L54" s="442">
        <v>117.59</v>
      </c>
      <c r="M54" s="424">
        <v>0</v>
      </c>
      <c r="N54" s="442">
        <v>3374.83</v>
      </c>
      <c r="O54" s="228">
        <v>0</v>
      </c>
      <c r="P54" s="263"/>
      <c r="Q54" s="263"/>
      <c r="R54" s="263"/>
      <c r="S54" s="263"/>
      <c r="T54" s="263"/>
      <c r="U54" s="263"/>
      <c r="V54" s="263"/>
      <c r="W54" s="263"/>
    </row>
    <row r="55" spans="2:23" ht="25.5" x14ac:dyDescent="0.25">
      <c r="B55" s="292" t="s">
        <v>815</v>
      </c>
      <c r="C55" s="292" t="s">
        <v>49</v>
      </c>
      <c r="D55" s="292" t="s">
        <v>50</v>
      </c>
      <c r="E55" s="292" t="s">
        <v>815</v>
      </c>
      <c r="F55" s="293">
        <v>93187</v>
      </c>
      <c r="G55" s="206" t="s">
        <v>1199</v>
      </c>
      <c r="H55" s="270" t="s">
        <v>139</v>
      </c>
      <c r="I55" s="442">
        <v>2.8</v>
      </c>
      <c r="J55" s="443">
        <v>104.94</v>
      </c>
      <c r="K55" s="298">
        <v>0</v>
      </c>
      <c r="L55" s="442">
        <v>135.18</v>
      </c>
      <c r="M55" s="424">
        <v>0</v>
      </c>
      <c r="N55" s="442">
        <v>378.5</v>
      </c>
      <c r="O55" s="228">
        <v>0</v>
      </c>
      <c r="P55" s="263"/>
      <c r="Q55" s="263"/>
      <c r="R55" s="263"/>
      <c r="S55" s="263"/>
      <c r="T55" s="263"/>
      <c r="U55" s="263"/>
      <c r="V55" s="263"/>
      <c r="W55" s="263"/>
    </row>
    <row r="56" spans="2:23" ht="25.5" x14ac:dyDescent="0.25">
      <c r="B56" s="292" t="s">
        <v>816</v>
      </c>
      <c r="C56" s="292" t="s">
        <v>49</v>
      </c>
      <c r="D56" s="292" t="s">
        <v>50</v>
      </c>
      <c r="E56" s="292" t="s">
        <v>816</v>
      </c>
      <c r="F56" s="293">
        <v>93189</v>
      </c>
      <c r="G56" s="206" t="s">
        <v>1200</v>
      </c>
      <c r="H56" s="270" t="s">
        <v>139</v>
      </c>
      <c r="I56" s="442">
        <v>20.23</v>
      </c>
      <c r="J56" s="443">
        <v>105.88</v>
      </c>
      <c r="K56" s="298">
        <v>0</v>
      </c>
      <c r="L56" s="442">
        <v>136.38999999999999</v>
      </c>
      <c r="M56" s="424">
        <v>0</v>
      </c>
      <c r="N56" s="442">
        <v>2759.16</v>
      </c>
      <c r="O56" s="228">
        <v>0</v>
      </c>
      <c r="P56" s="263"/>
      <c r="Q56" s="263"/>
      <c r="R56" s="263"/>
      <c r="S56" s="263"/>
      <c r="T56" s="263"/>
      <c r="U56" s="263"/>
      <c r="V56" s="263"/>
      <c r="W56" s="263"/>
    </row>
    <row r="57" spans="2:23" ht="25.5" x14ac:dyDescent="0.25">
      <c r="B57" s="292" t="s">
        <v>817</v>
      </c>
      <c r="C57" s="292" t="s">
        <v>49</v>
      </c>
      <c r="D57" s="292" t="s">
        <v>50</v>
      </c>
      <c r="E57" s="292" t="s">
        <v>817</v>
      </c>
      <c r="F57" s="293">
        <v>93196</v>
      </c>
      <c r="G57" s="206" t="s">
        <v>1201</v>
      </c>
      <c r="H57" s="270" t="s">
        <v>139</v>
      </c>
      <c r="I57" s="442">
        <v>28.700000000000003</v>
      </c>
      <c r="J57" s="443">
        <v>88.57</v>
      </c>
      <c r="K57" s="298">
        <v>0</v>
      </c>
      <c r="L57" s="442">
        <v>114.09</v>
      </c>
      <c r="M57" s="424">
        <v>0</v>
      </c>
      <c r="N57" s="442">
        <v>3274.38</v>
      </c>
      <c r="O57" s="228">
        <v>0</v>
      </c>
      <c r="P57" s="263"/>
      <c r="Q57" s="263"/>
      <c r="R57" s="263"/>
      <c r="S57" s="263"/>
      <c r="T57" s="263"/>
      <c r="U57" s="263"/>
      <c r="V57" s="263"/>
      <c r="W57" s="263"/>
    </row>
    <row r="58" spans="2:23" x14ac:dyDescent="0.25">
      <c r="B58" s="226" t="s">
        <v>1159</v>
      </c>
      <c r="C58" s="226"/>
      <c r="D58" s="226"/>
      <c r="E58" s="226"/>
      <c r="F58" s="226"/>
      <c r="G58" s="227" t="s">
        <v>1164</v>
      </c>
      <c r="H58" s="251"/>
      <c r="I58" s="252"/>
      <c r="J58" s="253"/>
      <c r="K58" s="253">
        <v>0</v>
      </c>
      <c r="L58" s="252"/>
      <c r="M58" s="252"/>
      <c r="N58" s="254">
        <v>8773.8799999999992</v>
      </c>
      <c r="O58" s="228"/>
      <c r="P58" s="263"/>
      <c r="Q58" s="263"/>
      <c r="R58" s="263"/>
      <c r="S58" s="263"/>
      <c r="T58" s="263"/>
      <c r="U58" s="263"/>
      <c r="V58" s="263"/>
      <c r="W58" s="263"/>
    </row>
    <row r="59" spans="2:23" ht="38.25" x14ac:dyDescent="0.25">
      <c r="B59" s="292" t="s">
        <v>1160</v>
      </c>
      <c r="C59" s="292" t="s">
        <v>49</v>
      </c>
      <c r="D59" s="292" t="s">
        <v>50</v>
      </c>
      <c r="E59" s="292" t="s">
        <v>1160</v>
      </c>
      <c r="F59" s="293">
        <v>92431</v>
      </c>
      <c r="G59" s="206" t="s">
        <v>1202</v>
      </c>
      <c r="H59" s="270" t="s">
        <v>42</v>
      </c>
      <c r="I59" s="442">
        <v>18.72</v>
      </c>
      <c r="J59" s="443">
        <v>55.78</v>
      </c>
      <c r="K59" s="298">
        <v>0</v>
      </c>
      <c r="L59" s="442">
        <v>71.849999999999994</v>
      </c>
      <c r="M59" s="424">
        <v>0</v>
      </c>
      <c r="N59" s="442">
        <v>1345.03</v>
      </c>
      <c r="O59" s="228"/>
      <c r="P59" s="263"/>
      <c r="Q59" s="263"/>
      <c r="R59" s="263"/>
      <c r="S59" s="263"/>
      <c r="T59" s="263"/>
      <c r="U59" s="263"/>
      <c r="V59" s="263"/>
      <c r="W59" s="263"/>
    </row>
    <row r="60" spans="2:23" ht="38.25" x14ac:dyDescent="0.25">
      <c r="B60" s="292" t="s">
        <v>1161</v>
      </c>
      <c r="C60" s="292" t="s">
        <v>49</v>
      </c>
      <c r="D60" s="292" t="s">
        <v>50</v>
      </c>
      <c r="E60" s="292" t="s">
        <v>1161</v>
      </c>
      <c r="F60" s="293">
        <v>96530</v>
      </c>
      <c r="G60" s="206" t="s">
        <v>1203</v>
      </c>
      <c r="H60" s="270" t="s">
        <v>42</v>
      </c>
      <c r="I60" s="442">
        <v>11</v>
      </c>
      <c r="J60" s="443">
        <v>187.18</v>
      </c>
      <c r="K60" s="298">
        <v>0</v>
      </c>
      <c r="L60" s="442">
        <v>241.12</v>
      </c>
      <c r="M60" s="424">
        <v>0</v>
      </c>
      <c r="N60" s="442">
        <v>2652.32</v>
      </c>
      <c r="O60" s="228"/>
      <c r="P60" s="263"/>
      <c r="Q60" s="263"/>
      <c r="R60" s="263"/>
      <c r="S60" s="263"/>
      <c r="T60" s="263"/>
      <c r="U60" s="263"/>
      <c r="V60" s="263"/>
      <c r="W60" s="263"/>
    </row>
    <row r="61" spans="2:23" ht="38.25" x14ac:dyDescent="0.25">
      <c r="B61" s="292" t="s">
        <v>1162</v>
      </c>
      <c r="C61" s="292" t="s">
        <v>49</v>
      </c>
      <c r="D61" s="292" t="s">
        <v>50</v>
      </c>
      <c r="E61" s="292" t="s">
        <v>1162</v>
      </c>
      <c r="F61" s="293">
        <v>92759</v>
      </c>
      <c r="G61" s="206" t="s">
        <v>1204</v>
      </c>
      <c r="H61" s="270" t="s">
        <v>187</v>
      </c>
      <c r="I61" s="442">
        <v>44.28</v>
      </c>
      <c r="J61" s="443">
        <v>14.27</v>
      </c>
      <c r="K61" s="298">
        <v>0</v>
      </c>
      <c r="L61" s="442">
        <v>18.38</v>
      </c>
      <c r="M61" s="424">
        <v>0</v>
      </c>
      <c r="N61" s="442">
        <v>813.86</v>
      </c>
      <c r="O61" s="228"/>
      <c r="P61" s="263"/>
      <c r="Q61" s="263"/>
      <c r="R61" s="263"/>
      <c r="S61" s="263"/>
      <c r="T61" s="263"/>
      <c r="U61" s="263"/>
      <c r="V61" s="263"/>
      <c r="W61" s="263"/>
    </row>
    <row r="62" spans="2:23" ht="38.25" x14ac:dyDescent="0.25">
      <c r="B62" s="292" t="s">
        <v>1163</v>
      </c>
      <c r="C62" s="292" t="s">
        <v>49</v>
      </c>
      <c r="D62" s="292" t="s">
        <v>50</v>
      </c>
      <c r="E62" s="292" t="s">
        <v>1163</v>
      </c>
      <c r="F62" s="293">
        <v>92761</v>
      </c>
      <c r="G62" s="206" t="s">
        <v>1205</v>
      </c>
      <c r="H62" s="270" t="s">
        <v>187</v>
      </c>
      <c r="I62" s="442">
        <v>136.13999999999999</v>
      </c>
      <c r="J62" s="443">
        <v>13.52</v>
      </c>
      <c r="K62" s="298">
        <v>0</v>
      </c>
      <c r="L62" s="442">
        <v>17.41</v>
      </c>
      <c r="M62" s="424">
        <v>0</v>
      </c>
      <c r="N62" s="442">
        <v>2370.19</v>
      </c>
      <c r="O62" s="228"/>
      <c r="P62" s="263"/>
      <c r="Q62" s="263"/>
      <c r="R62" s="263"/>
      <c r="S62" s="263"/>
      <c r="T62" s="263"/>
      <c r="U62" s="263"/>
      <c r="V62" s="263"/>
      <c r="W62" s="263"/>
    </row>
    <row r="63" spans="2:23" ht="38.25" x14ac:dyDescent="0.25">
      <c r="B63" s="292" t="s">
        <v>1165</v>
      </c>
      <c r="C63" s="292" t="s">
        <v>49</v>
      </c>
      <c r="D63" s="292" t="s">
        <v>50</v>
      </c>
      <c r="E63" s="292" t="s">
        <v>1165</v>
      </c>
      <c r="F63" s="293">
        <v>94965</v>
      </c>
      <c r="G63" s="206" t="s">
        <v>1206</v>
      </c>
      <c r="H63" s="270" t="s">
        <v>1181</v>
      </c>
      <c r="I63" s="442">
        <v>1.7240000000000002</v>
      </c>
      <c r="J63" s="443">
        <v>486.04</v>
      </c>
      <c r="K63" s="298">
        <v>0</v>
      </c>
      <c r="L63" s="442">
        <v>626.11</v>
      </c>
      <c r="M63" s="424">
        <v>0</v>
      </c>
      <c r="N63" s="442">
        <v>1079.4100000000001</v>
      </c>
      <c r="O63" s="228"/>
      <c r="P63" s="263"/>
      <c r="Q63" s="263"/>
      <c r="R63" s="263"/>
      <c r="S63" s="263"/>
      <c r="T63" s="263"/>
      <c r="U63" s="263"/>
      <c r="V63" s="263"/>
      <c r="W63" s="263"/>
    </row>
    <row r="64" spans="2:23" ht="25.5" x14ac:dyDescent="0.25">
      <c r="B64" s="292" t="s">
        <v>1166</v>
      </c>
      <c r="C64" s="292" t="s">
        <v>49</v>
      </c>
      <c r="D64" s="292" t="s">
        <v>50</v>
      </c>
      <c r="E64" s="292" t="s">
        <v>1166</v>
      </c>
      <c r="F64" s="293">
        <v>103670</v>
      </c>
      <c r="G64" s="206" t="s">
        <v>1207</v>
      </c>
      <c r="H64" s="270" t="s">
        <v>1181</v>
      </c>
      <c r="I64" s="442">
        <v>1.7240000000000002</v>
      </c>
      <c r="J64" s="443">
        <v>231.03</v>
      </c>
      <c r="K64" s="298">
        <v>0</v>
      </c>
      <c r="L64" s="442">
        <v>297.61</v>
      </c>
      <c r="M64" s="424">
        <v>0</v>
      </c>
      <c r="N64" s="442">
        <v>513.07000000000005</v>
      </c>
      <c r="O64" s="228"/>
      <c r="P64" s="263"/>
      <c r="Q64" s="263"/>
      <c r="R64" s="263"/>
      <c r="S64" s="263"/>
      <c r="T64" s="263"/>
      <c r="U64" s="263"/>
      <c r="V64" s="263"/>
      <c r="W64" s="263"/>
    </row>
    <row r="65" spans="2:23" x14ac:dyDescent="0.25">
      <c r="B65" s="292"/>
      <c r="C65" s="292"/>
      <c r="D65" s="292"/>
      <c r="E65" s="292"/>
      <c r="F65" s="293"/>
      <c r="G65" s="294"/>
      <c r="H65" s="295"/>
      <c r="I65" s="296"/>
      <c r="J65" s="297"/>
      <c r="K65" s="297">
        <v>0</v>
      </c>
      <c r="L65" s="296"/>
      <c r="M65" s="296"/>
      <c r="N65" s="299"/>
      <c r="O65" s="300"/>
      <c r="P65" s="263"/>
      <c r="Q65" s="263"/>
      <c r="R65" s="263"/>
      <c r="S65" s="263"/>
      <c r="T65" s="263"/>
      <c r="U65" s="263"/>
      <c r="V65" s="263"/>
      <c r="W65" s="263"/>
    </row>
    <row r="66" spans="2:23" x14ac:dyDescent="0.25">
      <c r="B66" s="233" t="s">
        <v>53</v>
      </c>
      <c r="C66" s="233"/>
      <c r="D66" s="233"/>
      <c r="E66" s="233"/>
      <c r="F66" s="233"/>
      <c r="G66" s="234" t="s">
        <v>116</v>
      </c>
      <c r="H66" s="255"/>
      <c r="I66" s="256"/>
      <c r="J66" s="257"/>
      <c r="K66" s="257">
        <v>0</v>
      </c>
      <c r="L66" s="256"/>
      <c r="M66" s="256"/>
      <c r="N66" s="258">
        <v>81609.709999999992</v>
      </c>
      <c r="O66" s="278">
        <v>0</v>
      </c>
      <c r="P66" s="263"/>
      <c r="Q66" s="263"/>
      <c r="R66" s="263"/>
      <c r="S66" s="263"/>
      <c r="T66" s="263"/>
      <c r="U66" s="263"/>
      <c r="V66" s="263"/>
      <c r="W66" s="263"/>
    </row>
    <row r="67" spans="2:23" x14ac:dyDescent="0.25">
      <c r="B67" s="226" t="s">
        <v>54</v>
      </c>
      <c r="C67" s="226"/>
      <c r="D67" s="226"/>
      <c r="E67" s="226"/>
      <c r="F67" s="226"/>
      <c r="G67" s="227" t="s">
        <v>713</v>
      </c>
      <c r="H67" s="251"/>
      <c r="I67" s="252"/>
      <c r="J67" s="253"/>
      <c r="K67" s="253">
        <v>0</v>
      </c>
      <c r="L67" s="252"/>
      <c r="M67" s="252"/>
      <c r="N67" s="254">
        <v>30726.51</v>
      </c>
      <c r="O67" s="278"/>
      <c r="P67" s="263"/>
      <c r="Q67" s="263"/>
      <c r="R67" s="263"/>
      <c r="S67" s="263"/>
      <c r="T67" s="263"/>
      <c r="U67" s="263"/>
      <c r="V67" s="263"/>
      <c r="W67" s="263"/>
    </row>
    <row r="68" spans="2:23" ht="51" x14ac:dyDescent="0.25">
      <c r="B68" s="292" t="s">
        <v>403</v>
      </c>
      <c r="C68" s="292" t="s">
        <v>49</v>
      </c>
      <c r="D68" s="292" t="s">
        <v>50</v>
      </c>
      <c r="E68" s="292" t="s">
        <v>403</v>
      </c>
      <c r="F68" s="293">
        <v>100775</v>
      </c>
      <c r="G68" s="206" t="s">
        <v>1170</v>
      </c>
      <c r="H68" s="270" t="s">
        <v>187</v>
      </c>
      <c r="I68" s="442">
        <v>923.21</v>
      </c>
      <c r="J68" s="443">
        <v>15.75</v>
      </c>
      <c r="K68" s="298">
        <v>0</v>
      </c>
      <c r="L68" s="442">
        <v>20.28</v>
      </c>
      <c r="M68" s="424">
        <v>0</v>
      </c>
      <c r="N68" s="442">
        <v>18722.689999999999</v>
      </c>
      <c r="O68" s="228">
        <v>0</v>
      </c>
      <c r="P68" s="263"/>
      <c r="Q68" s="263"/>
      <c r="R68" s="263"/>
      <c r="S68" s="263"/>
      <c r="T68" s="263"/>
      <c r="U68" s="263"/>
      <c r="V68" s="263"/>
      <c r="W68" s="263"/>
    </row>
    <row r="69" spans="2:23" ht="51" x14ac:dyDescent="0.25">
      <c r="B69" s="292" t="s">
        <v>404</v>
      </c>
      <c r="C69" s="292" t="s">
        <v>49</v>
      </c>
      <c r="D69" s="292" t="s">
        <v>50</v>
      </c>
      <c r="E69" s="292" t="s">
        <v>404</v>
      </c>
      <c r="F69" s="293">
        <v>92580</v>
      </c>
      <c r="G69" s="206" t="s">
        <v>1208</v>
      </c>
      <c r="H69" s="270" t="s">
        <v>42</v>
      </c>
      <c r="I69" s="442">
        <v>165.73</v>
      </c>
      <c r="J69" s="443">
        <v>56.23</v>
      </c>
      <c r="K69" s="298">
        <v>0</v>
      </c>
      <c r="L69" s="442">
        <v>72.430000000000007</v>
      </c>
      <c r="M69" s="424">
        <v>0</v>
      </c>
      <c r="N69" s="442">
        <v>12003.82</v>
      </c>
      <c r="O69" s="228">
        <v>0</v>
      </c>
      <c r="P69" s="263"/>
      <c r="Q69" s="263"/>
      <c r="R69" s="263"/>
      <c r="S69" s="263"/>
      <c r="T69" s="263"/>
      <c r="U69" s="263"/>
      <c r="V69" s="263"/>
      <c r="W69" s="263"/>
    </row>
    <row r="70" spans="2:23" x14ac:dyDescent="0.25">
      <c r="B70" s="226" t="s">
        <v>55</v>
      </c>
      <c r="C70" s="226"/>
      <c r="D70" s="226"/>
      <c r="E70" s="226"/>
      <c r="F70" s="226"/>
      <c r="G70" s="227" t="s">
        <v>716</v>
      </c>
      <c r="H70" s="251"/>
      <c r="I70" s="252"/>
      <c r="J70" s="253"/>
      <c r="K70" s="253">
        <v>0</v>
      </c>
      <c r="L70" s="252"/>
      <c r="M70" s="252"/>
      <c r="N70" s="254">
        <v>46419.31</v>
      </c>
      <c r="O70" s="228"/>
      <c r="P70" s="263"/>
      <c r="Q70" s="263"/>
      <c r="R70" s="263"/>
      <c r="S70" s="263"/>
      <c r="T70" s="263"/>
      <c r="U70" s="263"/>
      <c r="V70" s="263"/>
      <c r="W70" s="263"/>
    </row>
    <row r="71" spans="2:23" ht="25.5" x14ac:dyDescent="0.25">
      <c r="B71" s="292" t="s">
        <v>264</v>
      </c>
      <c r="C71" s="425" t="s">
        <v>49</v>
      </c>
      <c r="D71" s="425" t="s">
        <v>50</v>
      </c>
      <c r="E71" s="292" t="s">
        <v>264</v>
      </c>
      <c r="F71" s="426">
        <v>94216</v>
      </c>
      <c r="G71" s="206" t="s">
        <v>1169</v>
      </c>
      <c r="H71" s="270" t="s">
        <v>42</v>
      </c>
      <c r="I71" s="442">
        <v>165.73</v>
      </c>
      <c r="J71" s="443">
        <v>217.43</v>
      </c>
      <c r="K71" s="298">
        <v>0</v>
      </c>
      <c r="L71" s="442">
        <v>280.08999999999997</v>
      </c>
      <c r="M71" s="424">
        <v>0</v>
      </c>
      <c r="N71" s="442">
        <v>46419.31</v>
      </c>
      <c r="O71" s="228">
        <v>0</v>
      </c>
      <c r="P71" s="263"/>
      <c r="Q71" s="263"/>
      <c r="R71" s="263"/>
      <c r="S71" s="263"/>
      <c r="T71" s="263"/>
      <c r="U71" s="263"/>
      <c r="V71" s="263"/>
      <c r="W71" s="263"/>
    </row>
    <row r="72" spans="2:23" x14ac:dyDescent="0.25">
      <c r="B72" s="226" t="s">
        <v>818</v>
      </c>
      <c r="C72" s="226"/>
      <c r="D72" s="226"/>
      <c r="E72" s="226"/>
      <c r="F72" s="226"/>
      <c r="G72" s="227" t="s">
        <v>717</v>
      </c>
      <c r="H72" s="251"/>
      <c r="I72" s="252"/>
      <c r="J72" s="253"/>
      <c r="K72" s="253">
        <v>0</v>
      </c>
      <c r="L72" s="252"/>
      <c r="M72" s="252"/>
      <c r="N72" s="254">
        <v>3931.6</v>
      </c>
      <c r="O72" s="228"/>
      <c r="P72" s="263"/>
      <c r="Q72" s="263"/>
      <c r="R72" s="263"/>
      <c r="S72" s="263"/>
      <c r="T72" s="263"/>
      <c r="U72" s="263"/>
      <c r="V72" s="263"/>
      <c r="W72" s="263"/>
    </row>
    <row r="73" spans="2:23" x14ac:dyDescent="0.25">
      <c r="B73" s="292" t="s">
        <v>819</v>
      </c>
      <c r="C73" s="292" t="s">
        <v>49</v>
      </c>
      <c r="D73" s="292" t="s">
        <v>51</v>
      </c>
      <c r="E73" s="292" t="s">
        <v>819</v>
      </c>
      <c r="F73" s="293">
        <v>1001000135</v>
      </c>
      <c r="G73" s="206" t="s">
        <v>1209</v>
      </c>
      <c r="H73" s="270" t="s">
        <v>139</v>
      </c>
      <c r="I73" s="442">
        <v>22</v>
      </c>
      <c r="J73" s="443">
        <v>37.57</v>
      </c>
      <c r="K73" s="298">
        <v>0</v>
      </c>
      <c r="L73" s="442">
        <v>48.39</v>
      </c>
      <c r="M73" s="424">
        <v>0</v>
      </c>
      <c r="N73" s="442">
        <v>1064.58</v>
      </c>
      <c r="O73" s="228"/>
      <c r="P73" s="263"/>
      <c r="Q73" s="263"/>
      <c r="R73" s="263"/>
      <c r="S73" s="263"/>
      <c r="T73" s="263"/>
      <c r="U73" s="263"/>
      <c r="V73" s="263"/>
      <c r="W73" s="263"/>
    </row>
    <row r="74" spans="2:23" ht="25.5" x14ac:dyDescent="0.25">
      <c r="B74" s="292" t="s">
        <v>820</v>
      </c>
      <c r="C74" s="292" t="s">
        <v>49</v>
      </c>
      <c r="D74" s="292" t="s">
        <v>50</v>
      </c>
      <c r="E74" s="292" t="s">
        <v>820</v>
      </c>
      <c r="F74" s="293">
        <v>94231</v>
      </c>
      <c r="G74" s="206" t="s">
        <v>1210</v>
      </c>
      <c r="H74" s="270" t="s">
        <v>139</v>
      </c>
      <c r="I74" s="442">
        <v>15.07</v>
      </c>
      <c r="J74" s="443">
        <v>49.92</v>
      </c>
      <c r="K74" s="298">
        <v>0</v>
      </c>
      <c r="L74" s="442">
        <v>64.3</v>
      </c>
      <c r="M74" s="424">
        <v>0</v>
      </c>
      <c r="N74" s="442">
        <v>969</v>
      </c>
      <c r="O74" s="228">
        <v>0</v>
      </c>
      <c r="P74" s="263"/>
      <c r="Q74" s="263"/>
      <c r="R74" s="263"/>
      <c r="S74" s="263"/>
      <c r="T74" s="263"/>
      <c r="U74" s="263"/>
      <c r="V74" s="263"/>
      <c r="W74" s="263"/>
    </row>
    <row r="75" spans="2:23" x14ac:dyDescent="0.25">
      <c r="B75" s="292" t="s">
        <v>1143</v>
      </c>
      <c r="C75" s="292" t="s">
        <v>49</v>
      </c>
      <c r="D75" s="292" t="s">
        <v>50</v>
      </c>
      <c r="E75" s="292" t="s">
        <v>1143</v>
      </c>
      <c r="F75" s="293">
        <v>101979</v>
      </c>
      <c r="G75" s="206" t="s">
        <v>1211</v>
      </c>
      <c r="H75" s="270" t="s">
        <v>139</v>
      </c>
      <c r="I75" s="442">
        <v>59.49</v>
      </c>
      <c r="J75" s="443">
        <v>38.659999999999997</v>
      </c>
      <c r="K75" s="298">
        <v>0</v>
      </c>
      <c r="L75" s="442">
        <v>49.8</v>
      </c>
      <c r="M75" s="424">
        <v>0</v>
      </c>
      <c r="N75" s="442">
        <v>2962.6</v>
      </c>
      <c r="O75" s="228">
        <v>0</v>
      </c>
      <c r="P75" s="263"/>
      <c r="Q75" s="263"/>
      <c r="R75" s="263"/>
      <c r="S75" s="263"/>
      <c r="T75" s="263"/>
      <c r="U75" s="263"/>
      <c r="V75" s="263"/>
      <c r="W75" s="263"/>
    </row>
    <row r="76" spans="2:23" x14ac:dyDescent="0.25">
      <c r="B76" s="292"/>
      <c r="C76" s="292"/>
      <c r="D76" s="292"/>
      <c r="E76" s="292"/>
      <c r="F76" s="293"/>
      <c r="G76" s="294"/>
      <c r="H76" s="295"/>
      <c r="I76" s="296"/>
      <c r="J76" s="297"/>
      <c r="K76" s="297">
        <v>0</v>
      </c>
      <c r="L76" s="296"/>
      <c r="M76" s="296"/>
      <c r="N76" s="299"/>
      <c r="O76" s="300"/>
      <c r="P76" s="263"/>
      <c r="Q76" s="263"/>
      <c r="R76" s="263"/>
      <c r="S76" s="263"/>
      <c r="T76" s="263"/>
      <c r="U76" s="263"/>
      <c r="V76" s="263"/>
      <c r="W76" s="263"/>
    </row>
    <row r="77" spans="2:23" x14ac:dyDescent="0.25">
      <c r="B77" s="233" t="s">
        <v>118</v>
      </c>
      <c r="C77" s="233"/>
      <c r="D77" s="233"/>
      <c r="E77" s="233"/>
      <c r="F77" s="233"/>
      <c r="G77" s="234" t="s">
        <v>119</v>
      </c>
      <c r="H77" s="255"/>
      <c r="I77" s="256"/>
      <c r="J77" s="257"/>
      <c r="K77" s="257">
        <v>0</v>
      </c>
      <c r="L77" s="256"/>
      <c r="M77" s="256"/>
      <c r="N77" s="258">
        <v>44293.81</v>
      </c>
      <c r="O77" s="278">
        <v>0</v>
      </c>
      <c r="P77" s="263"/>
      <c r="Q77" s="263"/>
      <c r="R77" s="263"/>
      <c r="S77" s="263"/>
      <c r="T77" s="263"/>
      <c r="U77" s="263"/>
      <c r="V77" s="263"/>
      <c r="W77" s="263"/>
    </row>
    <row r="78" spans="2:23" x14ac:dyDescent="0.25">
      <c r="B78" s="226" t="s">
        <v>120</v>
      </c>
      <c r="C78" s="226"/>
      <c r="D78" s="226"/>
      <c r="E78" s="226"/>
      <c r="F78" s="226"/>
      <c r="G78" s="227" t="s">
        <v>737</v>
      </c>
      <c r="H78" s="251"/>
      <c r="I78" s="252"/>
      <c r="J78" s="253"/>
      <c r="K78" s="253">
        <v>0</v>
      </c>
      <c r="L78" s="252"/>
      <c r="M78" s="252"/>
      <c r="N78" s="254">
        <v>10314.66</v>
      </c>
      <c r="O78" s="228">
        <v>0</v>
      </c>
      <c r="P78" s="263"/>
      <c r="Q78" s="263"/>
      <c r="R78" s="263"/>
      <c r="S78" s="263"/>
      <c r="T78" s="263"/>
      <c r="U78" s="263"/>
      <c r="V78" s="263"/>
      <c r="W78" s="263"/>
    </row>
    <row r="79" spans="2:23" ht="25.5" x14ac:dyDescent="0.25">
      <c r="B79" s="292" t="s">
        <v>714</v>
      </c>
      <c r="C79" s="292" t="s">
        <v>49</v>
      </c>
      <c r="D79" s="292" t="s">
        <v>51</v>
      </c>
      <c r="E79" s="292" t="s">
        <v>714</v>
      </c>
      <c r="F79" s="293">
        <v>1501000100</v>
      </c>
      <c r="G79" s="206" t="s">
        <v>1212</v>
      </c>
      <c r="H79" s="270" t="s">
        <v>42</v>
      </c>
      <c r="I79" s="442">
        <v>58.162500000000001</v>
      </c>
      <c r="J79" s="443">
        <v>6.4</v>
      </c>
      <c r="K79" s="298">
        <v>0</v>
      </c>
      <c r="L79" s="442">
        <v>8.24</v>
      </c>
      <c r="M79" s="424">
        <v>0</v>
      </c>
      <c r="N79" s="442">
        <v>479.25</v>
      </c>
      <c r="O79" s="228">
        <v>0</v>
      </c>
      <c r="P79" s="263"/>
      <c r="Q79" s="263"/>
      <c r="R79" s="263"/>
      <c r="S79" s="263"/>
      <c r="T79" s="263"/>
      <c r="U79" s="263"/>
      <c r="V79" s="263"/>
      <c r="W79" s="263"/>
    </row>
    <row r="80" spans="2:23" ht="51" x14ac:dyDescent="0.25">
      <c r="B80" s="292" t="s">
        <v>715</v>
      </c>
      <c r="C80" s="292" t="s">
        <v>49</v>
      </c>
      <c r="D80" s="292" t="s">
        <v>50</v>
      </c>
      <c r="E80" s="292" t="s">
        <v>715</v>
      </c>
      <c r="F80" s="293">
        <v>87529</v>
      </c>
      <c r="G80" s="206" t="s">
        <v>1213</v>
      </c>
      <c r="H80" s="270" t="s">
        <v>42</v>
      </c>
      <c r="I80" s="442">
        <v>52.162500000000001</v>
      </c>
      <c r="J80" s="443">
        <v>34.01</v>
      </c>
      <c r="K80" s="298">
        <v>0</v>
      </c>
      <c r="L80" s="442">
        <v>43.81</v>
      </c>
      <c r="M80" s="424">
        <v>0</v>
      </c>
      <c r="N80" s="442">
        <v>2285.23</v>
      </c>
      <c r="O80" s="228">
        <v>0</v>
      </c>
      <c r="P80" s="263"/>
      <c r="Q80" s="263"/>
      <c r="R80" s="263"/>
      <c r="S80" s="263"/>
      <c r="T80" s="263"/>
      <c r="U80" s="263"/>
      <c r="V80" s="263"/>
      <c r="W80" s="263"/>
    </row>
    <row r="81" spans="2:23" ht="51" x14ac:dyDescent="0.25">
      <c r="B81" s="292" t="s">
        <v>821</v>
      </c>
      <c r="C81" s="292" t="s">
        <v>49</v>
      </c>
      <c r="D81" s="292" t="s">
        <v>50</v>
      </c>
      <c r="E81" s="292" t="s">
        <v>821</v>
      </c>
      <c r="F81" s="293">
        <v>87536</v>
      </c>
      <c r="G81" s="206" t="s">
        <v>1214</v>
      </c>
      <c r="H81" s="270" t="s">
        <v>42</v>
      </c>
      <c r="I81" s="442">
        <v>62.599999999999994</v>
      </c>
      <c r="J81" s="443">
        <v>33.32</v>
      </c>
      <c r="K81" s="298">
        <v>0</v>
      </c>
      <c r="L81" s="442">
        <v>42.92</v>
      </c>
      <c r="M81" s="424">
        <v>0</v>
      </c>
      <c r="N81" s="442">
        <v>2686.79</v>
      </c>
      <c r="O81" s="228">
        <v>0</v>
      </c>
      <c r="P81" s="263"/>
      <c r="Q81" s="263"/>
      <c r="R81" s="263"/>
      <c r="S81" s="263"/>
      <c r="T81" s="263"/>
      <c r="U81" s="263"/>
      <c r="V81" s="263"/>
      <c r="W81" s="263"/>
    </row>
    <row r="82" spans="2:23" ht="38.25" x14ac:dyDescent="0.25">
      <c r="B82" s="292" t="s">
        <v>822</v>
      </c>
      <c r="C82" s="292" t="s">
        <v>49</v>
      </c>
      <c r="D82" s="292" t="s">
        <v>50</v>
      </c>
      <c r="E82" s="292" t="s">
        <v>822</v>
      </c>
      <c r="F82" s="293">
        <v>87273</v>
      </c>
      <c r="G82" s="206" t="s">
        <v>1215</v>
      </c>
      <c r="H82" s="270" t="s">
        <v>42</v>
      </c>
      <c r="I82" s="442">
        <v>62.599999999999994</v>
      </c>
      <c r="J82" s="443">
        <v>60.31</v>
      </c>
      <c r="K82" s="298">
        <v>0</v>
      </c>
      <c r="L82" s="442">
        <v>77.69</v>
      </c>
      <c r="M82" s="424">
        <v>0</v>
      </c>
      <c r="N82" s="442">
        <v>4863.3900000000003</v>
      </c>
      <c r="O82" s="228"/>
      <c r="P82" s="263"/>
      <c r="Q82" s="263"/>
      <c r="R82" s="263"/>
      <c r="S82" s="263"/>
      <c r="T82" s="263"/>
      <c r="U82" s="263"/>
      <c r="V82" s="263"/>
      <c r="W82" s="263"/>
    </row>
    <row r="83" spans="2:23" x14ac:dyDescent="0.25">
      <c r="B83" s="226" t="s">
        <v>121</v>
      </c>
      <c r="C83" s="226"/>
      <c r="D83" s="226"/>
      <c r="E83" s="226"/>
      <c r="F83" s="226"/>
      <c r="G83" s="227" t="s">
        <v>740</v>
      </c>
      <c r="H83" s="251"/>
      <c r="I83" s="252"/>
      <c r="J83" s="253"/>
      <c r="K83" s="253">
        <v>0</v>
      </c>
      <c r="L83" s="252"/>
      <c r="M83" s="252"/>
      <c r="N83" s="254">
        <v>11426.87</v>
      </c>
      <c r="O83" s="228"/>
      <c r="P83" s="263"/>
      <c r="Q83" s="263"/>
      <c r="R83" s="263"/>
      <c r="S83" s="263"/>
      <c r="T83" s="263"/>
      <c r="U83" s="263"/>
      <c r="V83" s="263"/>
      <c r="W83" s="263"/>
    </row>
    <row r="84" spans="2:23" ht="25.5" x14ac:dyDescent="0.25">
      <c r="B84" s="292" t="s">
        <v>718</v>
      </c>
      <c r="C84" s="292" t="s">
        <v>49</v>
      </c>
      <c r="D84" s="292" t="s">
        <v>51</v>
      </c>
      <c r="E84" s="292" t="s">
        <v>718</v>
      </c>
      <c r="F84" s="293">
        <v>1501000100</v>
      </c>
      <c r="G84" s="206" t="s">
        <v>1212</v>
      </c>
      <c r="H84" s="270" t="s">
        <v>42</v>
      </c>
      <c r="I84" s="442">
        <v>168.66249999999999</v>
      </c>
      <c r="J84" s="443">
        <v>6.4</v>
      </c>
      <c r="K84" s="298">
        <v>0</v>
      </c>
      <c r="L84" s="442">
        <v>8.24</v>
      </c>
      <c r="M84" s="424">
        <v>0</v>
      </c>
      <c r="N84" s="442">
        <v>1389.77</v>
      </c>
      <c r="O84" s="228">
        <v>0</v>
      </c>
      <c r="P84" s="263"/>
      <c r="Q84" s="263"/>
      <c r="R84" s="263"/>
      <c r="S84" s="263"/>
      <c r="T84" s="263"/>
      <c r="U84" s="263"/>
      <c r="V84" s="263"/>
      <c r="W84" s="263"/>
    </row>
    <row r="85" spans="2:23" ht="51" x14ac:dyDescent="0.25">
      <c r="B85" s="292" t="s">
        <v>735</v>
      </c>
      <c r="C85" s="292" t="s">
        <v>49</v>
      </c>
      <c r="D85" s="292" t="s">
        <v>50</v>
      </c>
      <c r="E85" s="292" t="s">
        <v>735</v>
      </c>
      <c r="F85" s="293">
        <v>87775</v>
      </c>
      <c r="G85" s="206" t="s">
        <v>1216</v>
      </c>
      <c r="H85" s="270" t="s">
        <v>42</v>
      </c>
      <c r="I85" s="442">
        <v>168.66249999999999</v>
      </c>
      <c r="J85" s="443">
        <v>46.2</v>
      </c>
      <c r="K85" s="298">
        <v>0</v>
      </c>
      <c r="L85" s="442">
        <v>59.51</v>
      </c>
      <c r="M85" s="424">
        <v>0</v>
      </c>
      <c r="N85" s="442">
        <v>10037.1</v>
      </c>
      <c r="O85" s="228">
        <v>0</v>
      </c>
      <c r="P85" s="263"/>
      <c r="Q85" s="263"/>
      <c r="R85" s="263"/>
      <c r="S85" s="263"/>
      <c r="T85" s="263"/>
      <c r="U85" s="263"/>
      <c r="V85" s="263"/>
      <c r="W85" s="263"/>
    </row>
    <row r="86" spans="2:23" x14ac:dyDescent="0.25">
      <c r="B86" s="226" t="s">
        <v>258</v>
      </c>
      <c r="C86" s="226"/>
      <c r="D86" s="226"/>
      <c r="E86" s="226"/>
      <c r="F86" s="226"/>
      <c r="G86" s="227" t="s">
        <v>123</v>
      </c>
      <c r="H86" s="251"/>
      <c r="I86" s="252"/>
      <c r="J86" s="253"/>
      <c r="K86" s="253">
        <v>0</v>
      </c>
      <c r="L86" s="252"/>
      <c r="M86" s="252"/>
      <c r="N86" s="254">
        <v>22552.28</v>
      </c>
      <c r="O86" s="228">
        <v>0</v>
      </c>
      <c r="P86" s="263"/>
      <c r="Q86" s="263"/>
      <c r="R86" s="263"/>
      <c r="S86" s="263"/>
      <c r="T86" s="263"/>
      <c r="U86" s="263"/>
      <c r="V86" s="263"/>
      <c r="W86" s="263"/>
    </row>
    <row r="87" spans="2:23" ht="25.5" x14ac:dyDescent="0.25">
      <c r="B87" s="292" t="s">
        <v>719</v>
      </c>
      <c r="C87" s="292" t="s">
        <v>49</v>
      </c>
      <c r="D87" s="292" t="s">
        <v>50</v>
      </c>
      <c r="E87" s="292" t="s">
        <v>719</v>
      </c>
      <c r="F87" s="293">
        <v>96110</v>
      </c>
      <c r="G87" s="206" t="s">
        <v>1217</v>
      </c>
      <c r="H87" s="270" t="s">
        <v>42</v>
      </c>
      <c r="I87" s="442">
        <v>162.87</v>
      </c>
      <c r="J87" s="443">
        <v>70.73</v>
      </c>
      <c r="K87" s="298">
        <v>0</v>
      </c>
      <c r="L87" s="442">
        <v>91.11</v>
      </c>
      <c r="M87" s="424">
        <v>0</v>
      </c>
      <c r="N87" s="442">
        <v>14839.08</v>
      </c>
      <c r="O87" s="228">
        <v>0</v>
      </c>
      <c r="P87" s="263"/>
      <c r="Q87" s="263"/>
      <c r="R87" s="263"/>
      <c r="S87" s="263"/>
      <c r="T87" s="263"/>
      <c r="U87" s="263"/>
      <c r="V87" s="263"/>
      <c r="W87" s="263"/>
    </row>
    <row r="88" spans="2:23" ht="25.5" x14ac:dyDescent="0.25">
      <c r="B88" s="292" t="s">
        <v>720</v>
      </c>
      <c r="C88" s="292" t="s">
        <v>49</v>
      </c>
      <c r="D88" s="292" t="s">
        <v>50</v>
      </c>
      <c r="E88" s="292" t="s">
        <v>720</v>
      </c>
      <c r="F88" s="293">
        <v>96123</v>
      </c>
      <c r="G88" s="206" t="s">
        <v>1218</v>
      </c>
      <c r="H88" s="270" t="s">
        <v>139</v>
      </c>
      <c r="I88" s="442">
        <v>175.98000000000002</v>
      </c>
      <c r="J88" s="443">
        <v>34.03</v>
      </c>
      <c r="K88" s="298">
        <v>0</v>
      </c>
      <c r="L88" s="442">
        <v>43.83</v>
      </c>
      <c r="M88" s="424">
        <v>0</v>
      </c>
      <c r="N88" s="442">
        <v>7713.2</v>
      </c>
      <c r="O88" s="228">
        <v>0</v>
      </c>
      <c r="P88" s="263"/>
      <c r="Q88" s="263"/>
      <c r="R88" s="263"/>
      <c r="S88" s="263"/>
      <c r="T88" s="263"/>
      <c r="U88" s="263"/>
      <c r="V88" s="263"/>
      <c r="W88" s="263"/>
    </row>
    <row r="89" spans="2:23" x14ac:dyDescent="0.25">
      <c r="B89" s="292"/>
      <c r="C89" s="292"/>
      <c r="D89" s="292"/>
      <c r="E89" s="292"/>
      <c r="F89" s="293"/>
      <c r="G89" s="294"/>
      <c r="H89" s="295"/>
      <c r="I89" s="296"/>
      <c r="J89" s="297"/>
      <c r="K89" s="297">
        <v>0</v>
      </c>
      <c r="L89" s="296"/>
      <c r="M89" s="296"/>
      <c r="N89" s="299"/>
      <c r="O89" s="300"/>
      <c r="P89" s="263"/>
      <c r="Q89" s="263"/>
      <c r="R89" s="263"/>
      <c r="S89" s="263"/>
      <c r="T89" s="263"/>
      <c r="U89" s="263"/>
      <c r="V89" s="263"/>
      <c r="W89" s="263"/>
    </row>
    <row r="90" spans="2:23" x14ac:dyDescent="0.25">
      <c r="B90" s="233" t="s">
        <v>56</v>
      </c>
      <c r="C90" s="233"/>
      <c r="D90" s="233"/>
      <c r="E90" s="233"/>
      <c r="F90" s="233"/>
      <c r="G90" s="234" t="s">
        <v>124</v>
      </c>
      <c r="H90" s="255"/>
      <c r="I90" s="256"/>
      <c r="J90" s="257"/>
      <c r="K90" s="257">
        <v>0</v>
      </c>
      <c r="L90" s="256"/>
      <c r="M90" s="256"/>
      <c r="N90" s="258">
        <v>55595.55</v>
      </c>
      <c r="O90" s="278">
        <v>0</v>
      </c>
      <c r="P90" s="263"/>
      <c r="Q90" s="263"/>
      <c r="R90" s="263"/>
      <c r="S90" s="263"/>
      <c r="T90" s="263"/>
      <c r="U90" s="263"/>
      <c r="V90" s="263"/>
      <c r="W90" s="263"/>
    </row>
    <row r="91" spans="2:23" x14ac:dyDescent="0.25">
      <c r="B91" s="226" t="s">
        <v>57</v>
      </c>
      <c r="C91" s="226"/>
      <c r="D91" s="226"/>
      <c r="E91" s="226"/>
      <c r="F91" s="226"/>
      <c r="G91" s="227" t="s">
        <v>125</v>
      </c>
      <c r="H91" s="251"/>
      <c r="I91" s="252"/>
      <c r="J91" s="253"/>
      <c r="K91" s="253">
        <v>0</v>
      </c>
      <c r="L91" s="252"/>
      <c r="M91" s="252"/>
      <c r="N91" s="254">
        <v>17616.43</v>
      </c>
      <c r="O91" s="228">
        <v>0</v>
      </c>
      <c r="P91" s="263"/>
      <c r="Q91" s="263"/>
      <c r="R91" s="263"/>
      <c r="S91" s="263"/>
      <c r="T91" s="263"/>
      <c r="U91" s="263"/>
      <c r="V91" s="263"/>
      <c r="W91" s="263"/>
    </row>
    <row r="92" spans="2:23" ht="38.25" x14ac:dyDescent="0.25">
      <c r="B92" s="292" t="s">
        <v>126</v>
      </c>
      <c r="C92" s="292" t="s">
        <v>49</v>
      </c>
      <c r="D92" s="292" t="s">
        <v>52</v>
      </c>
      <c r="E92" s="292" t="s">
        <v>126</v>
      </c>
      <c r="F92" s="293" t="s">
        <v>1054</v>
      </c>
      <c r="G92" s="206" t="s">
        <v>750</v>
      </c>
      <c r="H92" s="270" t="s">
        <v>42</v>
      </c>
      <c r="I92" s="442">
        <v>18.149999999999999</v>
      </c>
      <c r="J92" s="443">
        <v>635.56999999999994</v>
      </c>
      <c r="K92" s="298">
        <v>0</v>
      </c>
      <c r="L92" s="442">
        <v>818.74</v>
      </c>
      <c r="M92" s="424">
        <v>0</v>
      </c>
      <c r="N92" s="442">
        <v>14860.13</v>
      </c>
      <c r="O92" s="228">
        <v>0</v>
      </c>
      <c r="P92" s="263"/>
      <c r="Q92" s="263"/>
      <c r="R92" s="263"/>
      <c r="S92" s="263"/>
      <c r="T92" s="263"/>
      <c r="U92" s="263"/>
      <c r="V92" s="263"/>
      <c r="W92" s="263"/>
    </row>
    <row r="93" spans="2:23" ht="38.25" x14ac:dyDescent="0.25">
      <c r="B93" s="292" t="s">
        <v>127</v>
      </c>
      <c r="C93" s="292" t="s">
        <v>49</v>
      </c>
      <c r="D93" s="292" t="s">
        <v>50</v>
      </c>
      <c r="E93" s="292" t="s">
        <v>127</v>
      </c>
      <c r="F93" s="293">
        <v>94569</v>
      </c>
      <c r="G93" s="206" t="s">
        <v>1219</v>
      </c>
      <c r="H93" s="270" t="s">
        <v>42</v>
      </c>
      <c r="I93" s="442">
        <v>2.4</v>
      </c>
      <c r="J93" s="443">
        <v>891.53</v>
      </c>
      <c r="K93" s="298">
        <v>0</v>
      </c>
      <c r="L93" s="442">
        <v>1148.46</v>
      </c>
      <c r="M93" s="424">
        <v>0</v>
      </c>
      <c r="N93" s="442">
        <v>2756.3</v>
      </c>
      <c r="O93" s="228">
        <v>0</v>
      </c>
      <c r="P93" s="263"/>
      <c r="Q93" s="263"/>
      <c r="R93" s="263"/>
      <c r="S93" s="263"/>
      <c r="T93" s="263"/>
      <c r="U93" s="263"/>
      <c r="V93" s="263"/>
      <c r="W93" s="263"/>
    </row>
    <row r="94" spans="2:23" x14ac:dyDescent="0.25">
      <c r="B94" s="226" t="s">
        <v>58</v>
      </c>
      <c r="C94" s="226"/>
      <c r="D94" s="226"/>
      <c r="E94" s="226"/>
      <c r="F94" s="226"/>
      <c r="G94" s="227" t="s">
        <v>751</v>
      </c>
      <c r="H94" s="251"/>
      <c r="I94" s="252"/>
      <c r="J94" s="253"/>
      <c r="K94" s="253">
        <v>0</v>
      </c>
      <c r="L94" s="252"/>
      <c r="M94" s="252"/>
      <c r="N94" s="254">
        <v>31155.09</v>
      </c>
      <c r="O94" s="228">
        <v>0</v>
      </c>
      <c r="P94" s="263"/>
      <c r="Q94" s="263"/>
      <c r="R94" s="263"/>
      <c r="S94" s="263"/>
      <c r="T94" s="263"/>
      <c r="U94" s="263"/>
      <c r="V94" s="263"/>
      <c r="W94" s="263"/>
    </row>
    <row r="95" spans="2:23" ht="38.25" x14ac:dyDescent="0.25">
      <c r="B95" s="292" t="s">
        <v>129</v>
      </c>
      <c r="C95" s="292" t="s">
        <v>49</v>
      </c>
      <c r="D95" s="292" t="s">
        <v>52</v>
      </c>
      <c r="E95" s="292" t="s">
        <v>129</v>
      </c>
      <c r="F95" s="293" t="s">
        <v>1055</v>
      </c>
      <c r="G95" s="206" t="s">
        <v>1056</v>
      </c>
      <c r="H95" s="270" t="s">
        <v>42</v>
      </c>
      <c r="I95" s="442">
        <v>4.2</v>
      </c>
      <c r="J95" s="443">
        <v>876.66</v>
      </c>
      <c r="K95" s="298">
        <v>0</v>
      </c>
      <c r="L95" s="442">
        <v>1129.31</v>
      </c>
      <c r="M95" s="424">
        <v>0</v>
      </c>
      <c r="N95" s="442">
        <v>4743.1000000000004</v>
      </c>
      <c r="O95" s="228">
        <v>0</v>
      </c>
      <c r="P95" s="263"/>
      <c r="Q95" s="263"/>
      <c r="R95" s="263"/>
      <c r="S95" s="263"/>
      <c r="T95" s="263"/>
      <c r="U95" s="263"/>
      <c r="V95" s="263"/>
      <c r="W95" s="263"/>
    </row>
    <row r="96" spans="2:23" ht="60.75" customHeight="1" x14ac:dyDescent="0.25">
      <c r="B96" s="292" t="s">
        <v>130</v>
      </c>
      <c r="C96" s="292" t="s">
        <v>49</v>
      </c>
      <c r="D96" s="292" t="s">
        <v>50</v>
      </c>
      <c r="E96" s="292" t="s">
        <v>130</v>
      </c>
      <c r="F96" s="293">
        <v>90844</v>
      </c>
      <c r="G96" s="206" t="s">
        <v>1220</v>
      </c>
      <c r="H96" s="270" t="s">
        <v>112</v>
      </c>
      <c r="I96" s="442">
        <v>4</v>
      </c>
      <c r="J96" s="443">
        <v>1179.97</v>
      </c>
      <c r="K96" s="298">
        <v>0</v>
      </c>
      <c r="L96" s="442">
        <v>1520.03</v>
      </c>
      <c r="M96" s="424">
        <v>0</v>
      </c>
      <c r="N96" s="442">
        <v>6080.12</v>
      </c>
      <c r="O96" s="228"/>
      <c r="P96" s="263"/>
      <c r="Q96" s="263"/>
      <c r="R96" s="263"/>
      <c r="S96" s="263"/>
      <c r="T96" s="263"/>
      <c r="U96" s="263"/>
      <c r="V96" s="263"/>
      <c r="W96" s="263"/>
    </row>
    <row r="97" spans="2:23" ht="82.5" customHeight="1" x14ac:dyDescent="0.25">
      <c r="B97" s="292" t="s">
        <v>823</v>
      </c>
      <c r="C97" s="292" t="s">
        <v>49</v>
      </c>
      <c r="D97" s="292" t="s">
        <v>52</v>
      </c>
      <c r="E97" s="292" t="s">
        <v>823</v>
      </c>
      <c r="F97" s="293" t="s">
        <v>1057</v>
      </c>
      <c r="G97" s="206" t="s">
        <v>1058</v>
      </c>
      <c r="H97" s="270" t="s">
        <v>112</v>
      </c>
      <c r="I97" s="442">
        <v>2</v>
      </c>
      <c r="J97" s="443">
        <v>1715.59</v>
      </c>
      <c r="K97" s="298">
        <v>0</v>
      </c>
      <c r="L97" s="442">
        <v>2210.02</v>
      </c>
      <c r="M97" s="424">
        <v>0</v>
      </c>
      <c r="N97" s="442">
        <v>4420.04</v>
      </c>
      <c r="O97" s="228"/>
      <c r="P97" s="263"/>
      <c r="Q97" s="263"/>
      <c r="R97" s="263"/>
      <c r="S97" s="263"/>
      <c r="T97" s="263"/>
      <c r="U97" s="263"/>
      <c r="V97" s="263"/>
      <c r="W97" s="263"/>
    </row>
    <row r="98" spans="2:23" x14ac:dyDescent="0.25">
      <c r="B98" s="292" t="s">
        <v>824</v>
      </c>
      <c r="C98" s="292" t="s">
        <v>49</v>
      </c>
      <c r="D98" s="292" t="s">
        <v>96</v>
      </c>
      <c r="E98" s="292" t="s">
        <v>824</v>
      </c>
      <c r="F98" s="293">
        <v>110691</v>
      </c>
      <c r="G98" s="206" t="s">
        <v>1075</v>
      </c>
      <c r="H98" s="270" t="s">
        <v>112</v>
      </c>
      <c r="I98" s="442">
        <v>2</v>
      </c>
      <c r="J98" s="443">
        <v>1331.52</v>
      </c>
      <c r="K98" s="298">
        <v>0</v>
      </c>
      <c r="L98" s="442">
        <v>1715.26</v>
      </c>
      <c r="M98" s="424">
        <v>0</v>
      </c>
      <c r="N98" s="442">
        <v>3430.52</v>
      </c>
      <c r="O98" s="228"/>
      <c r="P98" s="263"/>
      <c r="Q98" s="263"/>
      <c r="R98" s="263"/>
      <c r="S98" s="263"/>
      <c r="T98" s="263"/>
      <c r="U98" s="263"/>
      <c r="V98" s="263"/>
      <c r="W98" s="263"/>
    </row>
    <row r="99" spans="2:23" ht="51" x14ac:dyDescent="0.25">
      <c r="B99" s="292" t="s">
        <v>825</v>
      </c>
      <c r="C99" s="292" t="s">
        <v>49</v>
      </c>
      <c r="D99" s="292" t="s">
        <v>50</v>
      </c>
      <c r="E99" s="292" t="s">
        <v>825</v>
      </c>
      <c r="F99" s="293">
        <v>90843</v>
      </c>
      <c r="G99" s="206" t="s">
        <v>1221</v>
      </c>
      <c r="H99" s="270" t="s">
        <v>112</v>
      </c>
      <c r="I99" s="442">
        <v>5</v>
      </c>
      <c r="J99" s="443">
        <v>1083.49</v>
      </c>
      <c r="K99" s="298">
        <v>0</v>
      </c>
      <c r="L99" s="442">
        <v>1395.75</v>
      </c>
      <c r="M99" s="424">
        <v>0</v>
      </c>
      <c r="N99" s="442">
        <v>6978.75</v>
      </c>
      <c r="O99" s="228"/>
      <c r="P99" s="263"/>
      <c r="Q99" s="263"/>
      <c r="R99" s="263"/>
      <c r="S99" s="263"/>
      <c r="T99" s="263"/>
      <c r="U99" s="263"/>
      <c r="V99" s="263"/>
      <c r="W99" s="263"/>
    </row>
    <row r="100" spans="2:23" ht="38.25" x14ac:dyDescent="0.25">
      <c r="B100" s="292" t="s">
        <v>826</v>
      </c>
      <c r="C100" s="292" t="s">
        <v>49</v>
      </c>
      <c r="D100" s="292" t="s">
        <v>52</v>
      </c>
      <c r="E100" s="292" t="s">
        <v>826</v>
      </c>
      <c r="F100" s="293" t="s">
        <v>1059</v>
      </c>
      <c r="G100" s="206" t="s">
        <v>1060</v>
      </c>
      <c r="H100" s="270" t="s">
        <v>42</v>
      </c>
      <c r="I100" s="442">
        <v>1.68</v>
      </c>
      <c r="J100" s="443">
        <v>1190</v>
      </c>
      <c r="K100" s="298">
        <v>0</v>
      </c>
      <c r="L100" s="442">
        <v>1532.95</v>
      </c>
      <c r="M100" s="424">
        <v>0</v>
      </c>
      <c r="N100" s="442">
        <v>2575.35</v>
      </c>
      <c r="O100" s="228">
        <v>0</v>
      </c>
      <c r="P100" s="263"/>
      <c r="Q100" s="263"/>
      <c r="R100" s="263"/>
      <c r="S100" s="263"/>
      <c r="T100" s="263"/>
      <c r="U100" s="263"/>
      <c r="V100" s="263"/>
      <c r="W100" s="263"/>
    </row>
    <row r="101" spans="2:23" ht="38.25" x14ac:dyDescent="0.25">
      <c r="B101" s="292" t="s">
        <v>827</v>
      </c>
      <c r="C101" s="292" t="s">
        <v>49</v>
      </c>
      <c r="D101" s="292" t="s">
        <v>51</v>
      </c>
      <c r="E101" s="292" t="s">
        <v>827</v>
      </c>
      <c r="F101" s="293">
        <v>2001004045</v>
      </c>
      <c r="G101" s="206" t="s">
        <v>1222</v>
      </c>
      <c r="H101" s="270" t="s">
        <v>42</v>
      </c>
      <c r="I101" s="442">
        <v>3.41</v>
      </c>
      <c r="J101" s="443">
        <v>666.38</v>
      </c>
      <c r="K101" s="298">
        <v>0</v>
      </c>
      <c r="L101" s="442">
        <v>858.42</v>
      </c>
      <c r="M101" s="424">
        <v>0</v>
      </c>
      <c r="N101" s="442">
        <v>2927.21</v>
      </c>
      <c r="O101" s="228">
        <v>0</v>
      </c>
      <c r="P101" s="263"/>
      <c r="Q101" s="263"/>
      <c r="R101" s="263"/>
      <c r="S101" s="263"/>
      <c r="T101" s="263"/>
      <c r="U101" s="263"/>
      <c r="V101" s="263"/>
      <c r="W101" s="263"/>
    </row>
    <row r="102" spans="2:23" x14ac:dyDescent="0.25">
      <c r="B102" s="226" t="s">
        <v>738</v>
      </c>
      <c r="C102" s="226"/>
      <c r="D102" s="226"/>
      <c r="E102" s="226"/>
      <c r="F102" s="226"/>
      <c r="G102" s="227" t="s">
        <v>774</v>
      </c>
      <c r="H102" s="251"/>
      <c r="I102" s="252"/>
      <c r="J102" s="253"/>
      <c r="K102" s="253">
        <v>0</v>
      </c>
      <c r="L102" s="252"/>
      <c r="M102" s="252"/>
      <c r="N102" s="254">
        <v>6824.03</v>
      </c>
      <c r="O102" s="228"/>
      <c r="P102" s="263"/>
      <c r="Q102" s="263"/>
      <c r="R102" s="263"/>
      <c r="S102" s="263"/>
      <c r="T102" s="263"/>
      <c r="U102" s="263"/>
      <c r="V102" s="263"/>
      <c r="W102" s="263"/>
    </row>
    <row r="103" spans="2:23" ht="25.5" x14ac:dyDescent="0.25">
      <c r="B103" s="292" t="s">
        <v>739</v>
      </c>
      <c r="C103" s="292" t="s">
        <v>49</v>
      </c>
      <c r="D103" s="292" t="s">
        <v>50</v>
      </c>
      <c r="E103" s="292" t="s">
        <v>739</v>
      </c>
      <c r="F103" s="293">
        <v>102181</v>
      </c>
      <c r="G103" s="206" t="s">
        <v>1223</v>
      </c>
      <c r="H103" s="270" t="s">
        <v>42</v>
      </c>
      <c r="I103" s="442">
        <v>10.43</v>
      </c>
      <c r="J103" s="443">
        <v>507.9</v>
      </c>
      <c r="K103" s="298">
        <v>0</v>
      </c>
      <c r="L103" s="442">
        <v>654.27</v>
      </c>
      <c r="M103" s="424">
        <v>0</v>
      </c>
      <c r="N103" s="442">
        <v>6824.03</v>
      </c>
      <c r="O103" s="228">
        <v>0</v>
      </c>
      <c r="P103" s="263"/>
      <c r="Q103" s="263"/>
      <c r="R103" s="263"/>
      <c r="S103" s="263"/>
      <c r="T103" s="263"/>
      <c r="U103" s="263"/>
      <c r="V103" s="263"/>
      <c r="W103" s="263"/>
    </row>
    <row r="104" spans="2:23" x14ac:dyDescent="0.25">
      <c r="B104" s="292"/>
      <c r="C104" s="292"/>
      <c r="D104" s="292"/>
      <c r="E104" s="292"/>
      <c r="F104" s="293"/>
      <c r="G104" s="294"/>
      <c r="H104" s="295"/>
      <c r="I104" s="296"/>
      <c r="J104" s="297"/>
      <c r="K104" s="297">
        <v>0</v>
      </c>
      <c r="L104" s="296"/>
      <c r="M104" s="296"/>
      <c r="N104" s="299"/>
      <c r="O104" s="300"/>
      <c r="P104" s="263"/>
      <c r="Q104" s="263"/>
      <c r="R104" s="263"/>
      <c r="S104" s="263"/>
      <c r="T104" s="263"/>
      <c r="U104" s="263"/>
      <c r="V104" s="263"/>
      <c r="W104" s="263"/>
    </row>
    <row r="105" spans="2:23" x14ac:dyDescent="0.25">
      <c r="B105" s="233" t="s">
        <v>59</v>
      </c>
      <c r="C105" s="233"/>
      <c r="D105" s="233"/>
      <c r="E105" s="233"/>
      <c r="F105" s="233"/>
      <c r="G105" s="234" t="s">
        <v>117</v>
      </c>
      <c r="H105" s="255"/>
      <c r="I105" s="256"/>
      <c r="J105" s="257"/>
      <c r="K105" s="257">
        <v>0</v>
      </c>
      <c r="L105" s="256"/>
      <c r="M105" s="256"/>
      <c r="N105" s="258">
        <v>43581.66</v>
      </c>
      <c r="O105" s="278">
        <v>0</v>
      </c>
      <c r="P105" s="263"/>
      <c r="Q105" s="263"/>
      <c r="R105" s="263"/>
      <c r="S105" s="263"/>
      <c r="T105" s="263"/>
      <c r="U105" s="263"/>
      <c r="V105" s="263"/>
      <c r="W105" s="263"/>
    </row>
    <row r="106" spans="2:23" x14ac:dyDescent="0.25">
      <c r="B106" s="226" t="s">
        <v>60</v>
      </c>
      <c r="C106" s="226"/>
      <c r="D106" s="226"/>
      <c r="E106" s="226"/>
      <c r="F106" s="226"/>
      <c r="G106" s="227" t="s">
        <v>149</v>
      </c>
      <c r="H106" s="251"/>
      <c r="I106" s="252"/>
      <c r="J106" s="253"/>
      <c r="K106" s="253">
        <v>0</v>
      </c>
      <c r="L106" s="252"/>
      <c r="M106" s="252"/>
      <c r="N106" s="254">
        <v>11077.31</v>
      </c>
      <c r="O106" s="228">
        <v>0</v>
      </c>
      <c r="P106" s="263"/>
      <c r="Q106" s="263"/>
      <c r="R106" s="263"/>
      <c r="S106" s="263"/>
      <c r="T106" s="263"/>
      <c r="U106" s="263"/>
      <c r="V106" s="263"/>
      <c r="W106" s="263"/>
    </row>
    <row r="107" spans="2:23" ht="25.5" x14ac:dyDescent="0.25">
      <c r="B107" s="292" t="s">
        <v>161</v>
      </c>
      <c r="C107" s="292" t="s">
        <v>49</v>
      </c>
      <c r="D107" s="292" t="s">
        <v>50</v>
      </c>
      <c r="E107" s="292" t="s">
        <v>161</v>
      </c>
      <c r="F107" s="293">
        <v>95241</v>
      </c>
      <c r="G107" s="206" t="s">
        <v>1224</v>
      </c>
      <c r="H107" s="270" t="s">
        <v>42</v>
      </c>
      <c r="I107" s="442">
        <v>162.83000000000004</v>
      </c>
      <c r="J107" s="443">
        <v>27.93</v>
      </c>
      <c r="K107" s="298">
        <v>0</v>
      </c>
      <c r="L107" s="442">
        <v>35.97</v>
      </c>
      <c r="M107" s="424">
        <v>0</v>
      </c>
      <c r="N107" s="442">
        <v>5856.99</v>
      </c>
      <c r="O107" s="228">
        <v>0</v>
      </c>
      <c r="P107" s="263"/>
      <c r="Q107" s="263"/>
      <c r="R107" s="263"/>
      <c r="S107" s="263"/>
      <c r="T107" s="263"/>
      <c r="U107" s="263"/>
      <c r="V107" s="263"/>
      <c r="W107" s="263"/>
    </row>
    <row r="108" spans="2:23" ht="38.25" x14ac:dyDescent="0.25">
      <c r="B108" s="292" t="s">
        <v>162</v>
      </c>
      <c r="C108" s="292" t="s">
        <v>49</v>
      </c>
      <c r="D108" s="292" t="s">
        <v>51</v>
      </c>
      <c r="E108" s="292" t="s">
        <v>162</v>
      </c>
      <c r="F108" s="293">
        <v>1701000116</v>
      </c>
      <c r="G108" s="206" t="s">
        <v>1225</v>
      </c>
      <c r="H108" s="270" t="s">
        <v>42</v>
      </c>
      <c r="I108" s="442">
        <v>162.83000000000004</v>
      </c>
      <c r="J108" s="443">
        <v>24.89</v>
      </c>
      <c r="K108" s="298">
        <v>0</v>
      </c>
      <c r="L108" s="442">
        <v>32.06</v>
      </c>
      <c r="M108" s="424">
        <v>0</v>
      </c>
      <c r="N108" s="442">
        <v>5220.32</v>
      </c>
      <c r="O108" s="228">
        <v>0</v>
      </c>
      <c r="P108" s="263"/>
      <c r="Q108" s="263"/>
      <c r="R108" s="263"/>
      <c r="S108" s="263"/>
      <c r="T108" s="263"/>
      <c r="U108" s="263"/>
      <c r="V108" s="263"/>
      <c r="W108" s="263"/>
    </row>
    <row r="109" spans="2:23" x14ac:dyDescent="0.25">
      <c r="B109" s="226" t="s">
        <v>61</v>
      </c>
      <c r="C109" s="226"/>
      <c r="D109" s="226"/>
      <c r="E109" s="226"/>
      <c r="F109" s="226"/>
      <c r="G109" s="227" t="s">
        <v>292</v>
      </c>
      <c r="H109" s="251"/>
      <c r="I109" s="252"/>
      <c r="J109" s="253"/>
      <c r="K109" s="253">
        <v>0</v>
      </c>
      <c r="L109" s="252"/>
      <c r="M109" s="252"/>
      <c r="N109" s="254">
        <v>32504.350000000002</v>
      </c>
      <c r="O109" s="228">
        <v>0</v>
      </c>
      <c r="P109" s="263"/>
      <c r="Q109" s="263"/>
      <c r="R109" s="263"/>
      <c r="S109" s="263"/>
      <c r="T109" s="263"/>
      <c r="U109" s="263"/>
      <c r="V109" s="263"/>
      <c r="W109" s="263"/>
    </row>
    <row r="110" spans="2:23" ht="38.25" x14ac:dyDescent="0.25">
      <c r="B110" s="292" t="s">
        <v>151</v>
      </c>
      <c r="C110" s="292" t="s">
        <v>49</v>
      </c>
      <c r="D110" s="292" t="s">
        <v>50</v>
      </c>
      <c r="E110" s="292" t="s">
        <v>151</v>
      </c>
      <c r="F110" s="293">
        <v>87261</v>
      </c>
      <c r="G110" s="206" t="s">
        <v>1226</v>
      </c>
      <c r="H110" s="270" t="s">
        <v>42</v>
      </c>
      <c r="I110" s="442">
        <v>14.970000000000002</v>
      </c>
      <c r="J110" s="443">
        <v>160.30000000000001</v>
      </c>
      <c r="K110" s="298">
        <v>0</v>
      </c>
      <c r="L110" s="442">
        <v>206.49</v>
      </c>
      <c r="M110" s="424">
        <v>0</v>
      </c>
      <c r="N110" s="442">
        <v>3091.15</v>
      </c>
      <c r="O110" s="228">
        <v>0</v>
      </c>
      <c r="P110" s="263"/>
      <c r="Q110" s="263"/>
      <c r="R110" s="263"/>
      <c r="S110" s="263"/>
      <c r="T110" s="263"/>
      <c r="U110" s="263"/>
      <c r="V110" s="263"/>
      <c r="W110" s="263"/>
    </row>
    <row r="111" spans="2:23" ht="38.25" x14ac:dyDescent="0.25">
      <c r="B111" s="292" t="s">
        <v>657</v>
      </c>
      <c r="C111" s="292" t="s">
        <v>49</v>
      </c>
      <c r="D111" s="292" t="s">
        <v>50</v>
      </c>
      <c r="E111" s="292" t="s">
        <v>657</v>
      </c>
      <c r="F111" s="293">
        <v>87262</v>
      </c>
      <c r="G111" s="206" t="s">
        <v>1227</v>
      </c>
      <c r="H111" s="270" t="s">
        <v>42</v>
      </c>
      <c r="I111" s="442">
        <v>48.72</v>
      </c>
      <c r="J111" s="443">
        <v>148.6</v>
      </c>
      <c r="K111" s="298">
        <v>0</v>
      </c>
      <c r="L111" s="442">
        <v>191.42</v>
      </c>
      <c r="M111" s="424">
        <v>0</v>
      </c>
      <c r="N111" s="442">
        <v>9325.98</v>
      </c>
      <c r="O111" s="228">
        <v>0</v>
      </c>
      <c r="P111" s="263"/>
      <c r="Q111" s="263"/>
      <c r="R111" s="263"/>
      <c r="S111" s="263"/>
      <c r="T111" s="263"/>
      <c r="U111" s="263"/>
      <c r="V111" s="263"/>
      <c r="W111" s="263"/>
    </row>
    <row r="112" spans="2:23" ht="38.25" x14ac:dyDescent="0.25">
      <c r="B112" s="292" t="s">
        <v>152</v>
      </c>
      <c r="C112" s="292" t="s">
        <v>49</v>
      </c>
      <c r="D112" s="292" t="s">
        <v>50</v>
      </c>
      <c r="E112" s="292" t="s">
        <v>152</v>
      </c>
      <c r="F112" s="293">
        <v>87263</v>
      </c>
      <c r="G112" s="206" t="s">
        <v>1171</v>
      </c>
      <c r="H112" s="270" t="s">
        <v>42</v>
      </c>
      <c r="I112" s="442">
        <v>99.14</v>
      </c>
      <c r="J112" s="443">
        <v>140.31</v>
      </c>
      <c r="K112" s="298">
        <v>0</v>
      </c>
      <c r="L112" s="442">
        <v>180.74</v>
      </c>
      <c r="M112" s="424">
        <v>0</v>
      </c>
      <c r="N112" s="442">
        <v>17918.560000000001</v>
      </c>
      <c r="O112" s="228">
        <v>0</v>
      </c>
      <c r="P112" s="263"/>
      <c r="Q112" s="263"/>
      <c r="R112" s="263"/>
      <c r="S112" s="263"/>
      <c r="T112" s="263"/>
      <c r="U112" s="263"/>
      <c r="V112" s="263"/>
      <c r="W112" s="263"/>
    </row>
    <row r="113" spans="2:23" ht="25.5" x14ac:dyDescent="0.25">
      <c r="B113" s="292" t="s">
        <v>163</v>
      </c>
      <c r="C113" s="292" t="s">
        <v>49</v>
      </c>
      <c r="D113" s="292" t="s">
        <v>50</v>
      </c>
      <c r="E113" s="292" t="s">
        <v>163</v>
      </c>
      <c r="F113" s="293">
        <v>88650</v>
      </c>
      <c r="G113" s="206" t="s">
        <v>1228</v>
      </c>
      <c r="H113" s="270" t="s">
        <v>139</v>
      </c>
      <c r="I113" s="442">
        <v>114.08</v>
      </c>
      <c r="J113" s="443">
        <v>14.76</v>
      </c>
      <c r="K113" s="298">
        <v>0</v>
      </c>
      <c r="L113" s="442">
        <v>19.010000000000002</v>
      </c>
      <c r="M113" s="424">
        <v>0</v>
      </c>
      <c r="N113" s="442">
        <v>2168.66</v>
      </c>
      <c r="O113" s="228">
        <v>0</v>
      </c>
      <c r="P113" s="263"/>
      <c r="Q113" s="263"/>
      <c r="R113" s="263"/>
      <c r="S113" s="263"/>
      <c r="T113" s="263"/>
      <c r="U113" s="263"/>
      <c r="V113" s="263"/>
      <c r="W113" s="263"/>
    </row>
    <row r="114" spans="2:23" x14ac:dyDescent="0.25">
      <c r="B114" s="292"/>
      <c r="C114" s="292"/>
      <c r="D114" s="292"/>
      <c r="E114" s="292"/>
      <c r="F114" s="293"/>
      <c r="G114" s="294"/>
      <c r="H114" s="295"/>
      <c r="I114" s="296"/>
      <c r="J114" s="297"/>
      <c r="K114" s="297">
        <v>0</v>
      </c>
      <c r="L114" s="296"/>
      <c r="M114" s="296"/>
      <c r="N114" s="299"/>
      <c r="O114" s="300"/>
      <c r="P114" s="263"/>
      <c r="Q114" s="263"/>
      <c r="R114" s="263"/>
      <c r="S114" s="263"/>
      <c r="T114" s="263"/>
      <c r="U114" s="263"/>
      <c r="V114" s="263"/>
      <c r="W114" s="263"/>
    </row>
    <row r="115" spans="2:23" x14ac:dyDescent="0.25">
      <c r="B115" s="233" t="s">
        <v>132</v>
      </c>
      <c r="C115" s="233"/>
      <c r="D115" s="233"/>
      <c r="E115" s="233"/>
      <c r="F115" s="233"/>
      <c r="G115" s="234" t="s">
        <v>131</v>
      </c>
      <c r="H115" s="255"/>
      <c r="I115" s="256"/>
      <c r="J115" s="257"/>
      <c r="K115" s="257">
        <v>0</v>
      </c>
      <c r="L115" s="256"/>
      <c r="M115" s="256"/>
      <c r="N115" s="258">
        <v>35855.090000000011</v>
      </c>
      <c r="O115" s="278">
        <v>0</v>
      </c>
      <c r="P115" s="263"/>
      <c r="Q115" s="263"/>
      <c r="R115" s="263"/>
      <c r="S115" s="263"/>
      <c r="T115" s="263"/>
      <c r="U115" s="263"/>
      <c r="V115" s="263"/>
      <c r="W115" s="263"/>
    </row>
    <row r="116" spans="2:23" x14ac:dyDescent="0.25">
      <c r="B116" s="226" t="s">
        <v>134</v>
      </c>
      <c r="C116" s="226"/>
      <c r="D116" s="226"/>
      <c r="E116" s="226"/>
      <c r="F116" s="226"/>
      <c r="G116" s="227" t="s">
        <v>661</v>
      </c>
      <c r="H116" s="251"/>
      <c r="I116" s="252"/>
      <c r="J116" s="253"/>
      <c r="K116" s="253">
        <v>0</v>
      </c>
      <c r="L116" s="252"/>
      <c r="M116" s="252"/>
      <c r="N116" s="254">
        <v>13129.91</v>
      </c>
      <c r="O116" s="228">
        <v>0</v>
      </c>
      <c r="P116" s="263"/>
      <c r="Q116" s="263"/>
      <c r="R116" s="263"/>
      <c r="S116" s="263"/>
      <c r="T116" s="263"/>
      <c r="U116" s="263"/>
      <c r="V116" s="263"/>
      <c r="W116" s="263"/>
    </row>
    <row r="117" spans="2:23" ht="38.25" x14ac:dyDescent="0.25">
      <c r="B117" s="292" t="s">
        <v>298</v>
      </c>
      <c r="C117" s="292" t="s">
        <v>49</v>
      </c>
      <c r="D117" s="292" t="s">
        <v>50</v>
      </c>
      <c r="E117" s="292" t="s">
        <v>298</v>
      </c>
      <c r="F117" s="293">
        <v>97902</v>
      </c>
      <c r="G117" s="206" t="s">
        <v>1229</v>
      </c>
      <c r="H117" s="270" t="s">
        <v>112</v>
      </c>
      <c r="I117" s="442">
        <v>2</v>
      </c>
      <c r="J117" s="443">
        <v>506.68</v>
      </c>
      <c r="K117" s="298">
        <v>0</v>
      </c>
      <c r="L117" s="442">
        <v>652.70000000000005</v>
      </c>
      <c r="M117" s="424">
        <v>0</v>
      </c>
      <c r="N117" s="442">
        <v>1305.4000000000001</v>
      </c>
      <c r="O117" s="228">
        <v>0</v>
      </c>
      <c r="P117" s="263"/>
      <c r="Q117" s="263"/>
      <c r="R117" s="263"/>
      <c r="S117" s="263"/>
      <c r="T117" s="263"/>
      <c r="U117" s="263"/>
      <c r="V117" s="263"/>
      <c r="W117" s="263"/>
    </row>
    <row r="118" spans="2:23" ht="38.25" x14ac:dyDescent="0.25">
      <c r="B118" s="292" t="s">
        <v>299</v>
      </c>
      <c r="C118" s="292" t="s">
        <v>49</v>
      </c>
      <c r="D118" s="292" t="s">
        <v>50</v>
      </c>
      <c r="E118" s="292" t="s">
        <v>299</v>
      </c>
      <c r="F118" s="293">
        <v>104328</v>
      </c>
      <c r="G118" s="206" t="s">
        <v>1230</v>
      </c>
      <c r="H118" s="270" t="s">
        <v>112</v>
      </c>
      <c r="I118" s="442">
        <v>2</v>
      </c>
      <c r="J118" s="443">
        <v>71.31</v>
      </c>
      <c r="K118" s="298">
        <v>0</v>
      </c>
      <c r="L118" s="442">
        <v>91.86</v>
      </c>
      <c r="M118" s="424">
        <v>0</v>
      </c>
      <c r="N118" s="442">
        <v>183.72</v>
      </c>
      <c r="O118" s="228">
        <v>0</v>
      </c>
      <c r="P118" s="263"/>
      <c r="Q118" s="263"/>
      <c r="R118" s="263"/>
      <c r="S118" s="263"/>
      <c r="T118" s="263"/>
      <c r="U118" s="263"/>
      <c r="V118" s="263"/>
      <c r="W118" s="263"/>
    </row>
    <row r="119" spans="2:23" ht="38.25" x14ac:dyDescent="0.25">
      <c r="B119" s="292" t="s">
        <v>828</v>
      </c>
      <c r="C119" s="292" t="s">
        <v>49</v>
      </c>
      <c r="D119" s="292" t="s">
        <v>50</v>
      </c>
      <c r="E119" s="292" t="s">
        <v>828</v>
      </c>
      <c r="F119" s="293">
        <v>89728</v>
      </c>
      <c r="G119" s="206" t="s">
        <v>1231</v>
      </c>
      <c r="H119" s="270" t="s">
        <v>112</v>
      </c>
      <c r="I119" s="442">
        <v>2</v>
      </c>
      <c r="J119" s="443">
        <v>12.82</v>
      </c>
      <c r="K119" s="298">
        <v>0</v>
      </c>
      <c r="L119" s="442">
        <v>16.510000000000002</v>
      </c>
      <c r="M119" s="424">
        <v>0</v>
      </c>
      <c r="N119" s="442">
        <v>33.020000000000003</v>
      </c>
      <c r="O119" s="228">
        <v>0</v>
      </c>
      <c r="P119" s="263"/>
      <c r="Q119" s="263"/>
      <c r="R119" s="263"/>
      <c r="S119" s="263"/>
      <c r="T119" s="263"/>
      <c r="U119" s="263"/>
      <c r="V119" s="263"/>
      <c r="W119" s="263"/>
    </row>
    <row r="120" spans="2:23" ht="38.25" x14ac:dyDescent="0.25">
      <c r="B120" s="292" t="s">
        <v>829</v>
      </c>
      <c r="C120" s="292" t="s">
        <v>49</v>
      </c>
      <c r="D120" s="292" t="s">
        <v>50</v>
      </c>
      <c r="E120" s="292" t="s">
        <v>829</v>
      </c>
      <c r="F120" s="293">
        <v>89746</v>
      </c>
      <c r="G120" s="206" t="s">
        <v>1232</v>
      </c>
      <c r="H120" s="270" t="s">
        <v>112</v>
      </c>
      <c r="I120" s="442">
        <v>1</v>
      </c>
      <c r="J120" s="443">
        <v>27.74</v>
      </c>
      <c r="K120" s="298">
        <v>0</v>
      </c>
      <c r="L120" s="442">
        <v>35.729999999999997</v>
      </c>
      <c r="M120" s="424">
        <v>0</v>
      </c>
      <c r="N120" s="442">
        <v>35.729999999999997</v>
      </c>
      <c r="O120" s="228">
        <v>0</v>
      </c>
      <c r="P120" s="263"/>
      <c r="Q120" s="263"/>
      <c r="R120" s="263"/>
      <c r="S120" s="263"/>
      <c r="T120" s="263"/>
      <c r="U120" s="263"/>
      <c r="V120" s="263"/>
      <c r="W120" s="263"/>
    </row>
    <row r="121" spans="2:23" ht="38.25" x14ac:dyDescent="0.25">
      <c r="B121" s="292" t="s">
        <v>830</v>
      </c>
      <c r="C121" s="292" t="s">
        <v>49</v>
      </c>
      <c r="D121" s="292" t="s">
        <v>50</v>
      </c>
      <c r="E121" s="292" t="s">
        <v>830</v>
      </c>
      <c r="F121" s="293">
        <v>89802</v>
      </c>
      <c r="G121" s="206" t="s">
        <v>1233</v>
      </c>
      <c r="H121" s="270" t="s">
        <v>112</v>
      </c>
      <c r="I121" s="442">
        <v>4</v>
      </c>
      <c r="J121" s="443">
        <v>10.73</v>
      </c>
      <c r="K121" s="298">
        <v>0</v>
      </c>
      <c r="L121" s="442">
        <v>13.82</v>
      </c>
      <c r="M121" s="424">
        <v>0</v>
      </c>
      <c r="N121" s="442">
        <v>55.28</v>
      </c>
      <c r="O121" s="228">
        <v>0</v>
      </c>
      <c r="P121" s="263"/>
      <c r="Q121" s="263"/>
      <c r="R121" s="263"/>
      <c r="S121" s="263"/>
      <c r="T121" s="263"/>
      <c r="U121" s="263"/>
      <c r="V121" s="263"/>
      <c r="W121" s="263"/>
    </row>
    <row r="122" spans="2:23" ht="38.25" x14ac:dyDescent="0.25">
      <c r="B122" s="292" t="s">
        <v>831</v>
      </c>
      <c r="C122" s="292" t="s">
        <v>49</v>
      </c>
      <c r="D122" s="292" t="s">
        <v>50</v>
      </c>
      <c r="E122" s="292" t="s">
        <v>831</v>
      </c>
      <c r="F122" s="293">
        <v>89744</v>
      </c>
      <c r="G122" s="206" t="s">
        <v>1234</v>
      </c>
      <c r="H122" s="270" t="s">
        <v>112</v>
      </c>
      <c r="I122" s="442">
        <v>2</v>
      </c>
      <c r="J122" s="443">
        <v>26.74</v>
      </c>
      <c r="K122" s="298">
        <v>0</v>
      </c>
      <c r="L122" s="442">
        <v>34.44</v>
      </c>
      <c r="M122" s="424">
        <v>0</v>
      </c>
      <c r="N122" s="442">
        <v>68.88</v>
      </c>
      <c r="O122" s="228">
        <v>0</v>
      </c>
      <c r="P122" s="263"/>
      <c r="Q122" s="263"/>
      <c r="R122" s="263"/>
      <c r="S122" s="263"/>
      <c r="T122" s="263"/>
      <c r="U122" s="263"/>
      <c r="V122" s="263"/>
      <c r="W122" s="263"/>
    </row>
    <row r="123" spans="2:23" ht="38.25" x14ac:dyDescent="0.25">
      <c r="B123" s="292" t="s">
        <v>832</v>
      </c>
      <c r="C123" s="292" t="s">
        <v>49</v>
      </c>
      <c r="D123" s="292" t="s">
        <v>50</v>
      </c>
      <c r="E123" s="292" t="s">
        <v>832</v>
      </c>
      <c r="F123" s="293">
        <v>89731</v>
      </c>
      <c r="G123" s="206" t="s">
        <v>1235</v>
      </c>
      <c r="H123" s="270" t="s">
        <v>112</v>
      </c>
      <c r="I123" s="442">
        <v>4</v>
      </c>
      <c r="J123" s="443">
        <v>13.77</v>
      </c>
      <c r="K123" s="298">
        <v>0</v>
      </c>
      <c r="L123" s="442">
        <v>17.73</v>
      </c>
      <c r="M123" s="424">
        <v>0</v>
      </c>
      <c r="N123" s="442">
        <v>70.92</v>
      </c>
      <c r="O123" s="228">
        <v>0</v>
      </c>
      <c r="P123" s="263"/>
      <c r="Q123" s="263"/>
      <c r="R123" s="263"/>
      <c r="S123" s="263"/>
      <c r="T123" s="263"/>
      <c r="U123" s="263"/>
      <c r="V123" s="263"/>
      <c r="W123" s="263"/>
    </row>
    <row r="124" spans="2:23" ht="38.25" x14ac:dyDescent="0.25">
      <c r="B124" s="292" t="s">
        <v>833</v>
      </c>
      <c r="C124" s="292" t="s">
        <v>49</v>
      </c>
      <c r="D124" s="292" t="s">
        <v>50</v>
      </c>
      <c r="E124" s="292" t="s">
        <v>833</v>
      </c>
      <c r="F124" s="293">
        <v>89724</v>
      </c>
      <c r="G124" s="206" t="s">
        <v>1236</v>
      </c>
      <c r="H124" s="270" t="s">
        <v>112</v>
      </c>
      <c r="I124" s="442">
        <v>2</v>
      </c>
      <c r="J124" s="443">
        <v>9.32</v>
      </c>
      <c r="K124" s="298">
        <v>0</v>
      </c>
      <c r="L124" s="442">
        <v>12</v>
      </c>
      <c r="M124" s="424">
        <v>0</v>
      </c>
      <c r="N124" s="442">
        <v>24</v>
      </c>
      <c r="O124" s="228">
        <v>0</v>
      </c>
      <c r="P124" s="263"/>
      <c r="Q124" s="263"/>
      <c r="R124" s="263"/>
      <c r="S124" s="263"/>
      <c r="T124" s="263"/>
      <c r="U124" s="263"/>
      <c r="V124" s="263"/>
      <c r="W124" s="263"/>
    </row>
    <row r="125" spans="2:23" ht="38.25" x14ac:dyDescent="0.25">
      <c r="B125" s="292" t="s">
        <v>834</v>
      </c>
      <c r="C125" s="292" t="s">
        <v>49</v>
      </c>
      <c r="D125" s="292" t="s">
        <v>51</v>
      </c>
      <c r="E125" s="292" t="s">
        <v>834</v>
      </c>
      <c r="F125" s="293">
        <v>1301005094</v>
      </c>
      <c r="G125" s="206" t="s">
        <v>1237</v>
      </c>
      <c r="H125" s="270" t="s">
        <v>112</v>
      </c>
      <c r="I125" s="442">
        <v>2</v>
      </c>
      <c r="J125" s="443">
        <v>37.33</v>
      </c>
      <c r="K125" s="298">
        <v>0</v>
      </c>
      <c r="L125" s="442">
        <v>48.08</v>
      </c>
      <c r="M125" s="424">
        <v>0</v>
      </c>
      <c r="N125" s="442">
        <v>96.16</v>
      </c>
      <c r="O125" s="228">
        <v>0</v>
      </c>
      <c r="P125" s="263"/>
      <c r="Q125" s="263"/>
      <c r="R125" s="263"/>
      <c r="S125" s="263"/>
      <c r="T125" s="263"/>
      <c r="U125" s="263"/>
      <c r="V125" s="263"/>
      <c r="W125" s="263"/>
    </row>
    <row r="126" spans="2:23" ht="38.25" x14ac:dyDescent="0.25">
      <c r="B126" s="292" t="s">
        <v>835</v>
      </c>
      <c r="C126" s="292" t="s">
        <v>49</v>
      </c>
      <c r="D126" s="292" t="s">
        <v>50</v>
      </c>
      <c r="E126" s="292" t="s">
        <v>835</v>
      </c>
      <c r="F126" s="293">
        <v>89714</v>
      </c>
      <c r="G126" s="206" t="s">
        <v>1238</v>
      </c>
      <c r="H126" s="270" t="s">
        <v>139</v>
      </c>
      <c r="I126" s="442">
        <v>14.07</v>
      </c>
      <c r="J126" s="443">
        <v>35.799999999999997</v>
      </c>
      <c r="K126" s="298">
        <v>0</v>
      </c>
      <c r="L126" s="442">
        <v>46.11</v>
      </c>
      <c r="M126" s="424">
        <v>0</v>
      </c>
      <c r="N126" s="442">
        <v>648.76</v>
      </c>
      <c r="O126" s="228">
        <v>0</v>
      </c>
      <c r="P126" s="263"/>
      <c r="Q126" s="263"/>
      <c r="R126" s="263"/>
      <c r="S126" s="263"/>
      <c r="T126" s="263"/>
      <c r="U126" s="263"/>
      <c r="V126" s="263"/>
      <c r="W126" s="263"/>
    </row>
    <row r="127" spans="2:23" ht="38.25" x14ac:dyDescent="0.25">
      <c r="B127" s="292" t="s">
        <v>836</v>
      </c>
      <c r="C127" s="292" t="s">
        <v>49</v>
      </c>
      <c r="D127" s="292" t="s">
        <v>50</v>
      </c>
      <c r="E127" s="292" t="s">
        <v>836</v>
      </c>
      <c r="F127" s="293">
        <v>89712</v>
      </c>
      <c r="G127" s="206" t="s">
        <v>1239</v>
      </c>
      <c r="H127" s="270" t="s">
        <v>139</v>
      </c>
      <c r="I127" s="442">
        <v>14.62</v>
      </c>
      <c r="J127" s="443">
        <v>25.73</v>
      </c>
      <c r="K127" s="298">
        <v>0</v>
      </c>
      <c r="L127" s="442">
        <v>33.14</v>
      </c>
      <c r="M127" s="424">
        <v>0</v>
      </c>
      <c r="N127" s="442">
        <v>484.5</v>
      </c>
      <c r="O127" s="228">
        <v>0</v>
      </c>
      <c r="P127" s="263"/>
      <c r="Q127" s="263"/>
      <c r="R127" s="263"/>
      <c r="S127" s="263"/>
      <c r="T127" s="263"/>
      <c r="U127" s="263"/>
      <c r="V127" s="263"/>
      <c r="W127" s="263"/>
    </row>
    <row r="128" spans="2:23" ht="38.25" x14ac:dyDescent="0.25">
      <c r="B128" s="292" t="s">
        <v>837</v>
      </c>
      <c r="C128" s="292" t="s">
        <v>49</v>
      </c>
      <c r="D128" s="292" t="s">
        <v>50</v>
      </c>
      <c r="E128" s="292" t="s">
        <v>837</v>
      </c>
      <c r="F128" s="293">
        <v>89711</v>
      </c>
      <c r="G128" s="206" t="s">
        <v>1240</v>
      </c>
      <c r="H128" s="270" t="s">
        <v>139</v>
      </c>
      <c r="I128" s="442">
        <v>1.56</v>
      </c>
      <c r="J128" s="443">
        <v>19.37</v>
      </c>
      <c r="K128" s="298">
        <v>0</v>
      </c>
      <c r="L128" s="442">
        <v>24.95</v>
      </c>
      <c r="M128" s="424">
        <v>0</v>
      </c>
      <c r="N128" s="442">
        <v>38.92</v>
      </c>
      <c r="O128" s="228">
        <v>0</v>
      </c>
      <c r="P128" s="263"/>
      <c r="Q128" s="263"/>
      <c r="R128" s="263"/>
      <c r="S128" s="263"/>
      <c r="T128" s="263"/>
      <c r="U128" s="263"/>
      <c r="V128" s="263"/>
      <c r="W128" s="263"/>
    </row>
    <row r="129" spans="2:23" ht="38.25" x14ac:dyDescent="0.25">
      <c r="B129" s="292" t="s">
        <v>838</v>
      </c>
      <c r="C129" s="292" t="s">
        <v>49</v>
      </c>
      <c r="D129" s="292" t="s">
        <v>50</v>
      </c>
      <c r="E129" s="292" t="s">
        <v>838</v>
      </c>
      <c r="F129" s="293">
        <v>89731</v>
      </c>
      <c r="G129" s="206" t="s">
        <v>1235</v>
      </c>
      <c r="H129" s="270" t="s">
        <v>112</v>
      </c>
      <c r="I129" s="442">
        <v>4</v>
      </c>
      <c r="J129" s="443">
        <v>13.77</v>
      </c>
      <c r="K129" s="298">
        <v>0</v>
      </c>
      <c r="L129" s="442">
        <v>17.73</v>
      </c>
      <c r="M129" s="424">
        <v>0</v>
      </c>
      <c r="N129" s="442">
        <v>70.92</v>
      </c>
      <c r="O129" s="228">
        <v>0</v>
      </c>
      <c r="P129" s="263"/>
      <c r="Q129" s="263"/>
      <c r="R129" s="263"/>
      <c r="S129" s="263"/>
      <c r="T129" s="263"/>
      <c r="U129" s="263"/>
      <c r="V129" s="263"/>
      <c r="W129" s="263"/>
    </row>
    <row r="130" spans="2:23" ht="38.25" x14ac:dyDescent="0.25">
      <c r="B130" s="292" t="s">
        <v>839</v>
      </c>
      <c r="C130" s="292" t="s">
        <v>49</v>
      </c>
      <c r="D130" s="292" t="s">
        <v>50</v>
      </c>
      <c r="E130" s="292" t="s">
        <v>839</v>
      </c>
      <c r="F130" s="293">
        <v>104348</v>
      </c>
      <c r="G130" s="206" t="s">
        <v>1241</v>
      </c>
      <c r="H130" s="270" t="s">
        <v>112</v>
      </c>
      <c r="I130" s="442">
        <v>2</v>
      </c>
      <c r="J130" s="443">
        <v>12.86</v>
      </c>
      <c r="K130" s="298">
        <v>0</v>
      </c>
      <c r="L130" s="442">
        <v>16.559999999999999</v>
      </c>
      <c r="M130" s="424">
        <v>0</v>
      </c>
      <c r="N130" s="442">
        <v>33.119999999999997</v>
      </c>
      <c r="O130" s="228">
        <v>0</v>
      </c>
      <c r="P130" s="263"/>
      <c r="Q130" s="263"/>
      <c r="R130" s="263"/>
      <c r="S130" s="263"/>
      <c r="T130" s="263"/>
      <c r="U130" s="263"/>
      <c r="V130" s="263"/>
      <c r="W130" s="263"/>
    </row>
    <row r="131" spans="2:23" ht="38.25" x14ac:dyDescent="0.25">
      <c r="B131" s="292" t="s">
        <v>840</v>
      </c>
      <c r="C131" s="292" t="s">
        <v>49</v>
      </c>
      <c r="D131" s="292" t="s">
        <v>50</v>
      </c>
      <c r="E131" s="292" t="s">
        <v>840</v>
      </c>
      <c r="F131" s="293">
        <v>89784</v>
      </c>
      <c r="G131" s="206" t="s">
        <v>1242</v>
      </c>
      <c r="H131" s="270" t="s">
        <v>112</v>
      </c>
      <c r="I131" s="442">
        <v>2</v>
      </c>
      <c r="J131" s="443">
        <v>23.32</v>
      </c>
      <c r="K131" s="298">
        <v>0</v>
      </c>
      <c r="L131" s="442">
        <v>30.04</v>
      </c>
      <c r="M131" s="424">
        <v>0</v>
      </c>
      <c r="N131" s="442">
        <v>60.08</v>
      </c>
      <c r="O131" s="228">
        <v>0</v>
      </c>
      <c r="P131" s="263"/>
      <c r="Q131" s="263"/>
      <c r="R131" s="263"/>
      <c r="S131" s="263"/>
      <c r="T131" s="263"/>
      <c r="U131" s="263"/>
      <c r="V131" s="263"/>
      <c r="W131" s="263"/>
    </row>
    <row r="132" spans="2:23" ht="25.5" x14ac:dyDescent="0.25">
      <c r="B132" s="292" t="s">
        <v>841</v>
      </c>
      <c r="C132" s="292" t="s">
        <v>49</v>
      </c>
      <c r="D132" s="292" t="s">
        <v>50</v>
      </c>
      <c r="E132" s="292" t="s">
        <v>841</v>
      </c>
      <c r="F132" s="293">
        <v>90443</v>
      </c>
      <c r="G132" s="206" t="s">
        <v>1243</v>
      </c>
      <c r="H132" s="270" t="s">
        <v>139</v>
      </c>
      <c r="I132" s="442">
        <v>1.56</v>
      </c>
      <c r="J132" s="443">
        <v>10.38</v>
      </c>
      <c r="K132" s="298">
        <v>0</v>
      </c>
      <c r="L132" s="442">
        <v>13.37</v>
      </c>
      <c r="M132" s="424">
        <v>0</v>
      </c>
      <c r="N132" s="442">
        <v>20.85</v>
      </c>
      <c r="O132" s="228"/>
      <c r="P132" s="263"/>
      <c r="Q132" s="263"/>
      <c r="R132" s="263"/>
      <c r="S132" s="263"/>
      <c r="T132" s="263"/>
      <c r="U132" s="263"/>
      <c r="V132" s="263"/>
      <c r="W132" s="263"/>
    </row>
    <row r="133" spans="2:23" ht="25.5" x14ac:dyDescent="0.25">
      <c r="B133" s="292" t="s">
        <v>842</v>
      </c>
      <c r="C133" s="292" t="s">
        <v>49</v>
      </c>
      <c r="D133" s="292" t="s">
        <v>50</v>
      </c>
      <c r="E133" s="292" t="s">
        <v>842</v>
      </c>
      <c r="F133" s="293">
        <v>93358</v>
      </c>
      <c r="G133" s="206" t="s">
        <v>1244</v>
      </c>
      <c r="H133" s="270" t="s">
        <v>1181</v>
      </c>
      <c r="I133" s="442">
        <v>1.7213999999999998</v>
      </c>
      <c r="J133" s="443">
        <v>67.41</v>
      </c>
      <c r="K133" s="298">
        <v>0</v>
      </c>
      <c r="L133" s="442">
        <v>86.83</v>
      </c>
      <c r="M133" s="424">
        <v>0</v>
      </c>
      <c r="N133" s="442">
        <v>149.46</v>
      </c>
      <c r="O133" s="228"/>
      <c r="P133" s="263"/>
      <c r="Q133" s="263"/>
      <c r="R133" s="263"/>
      <c r="S133" s="263"/>
      <c r="T133" s="263"/>
      <c r="U133" s="263"/>
      <c r="V133" s="263"/>
      <c r="W133" s="263"/>
    </row>
    <row r="134" spans="2:23" x14ac:dyDescent="0.25">
      <c r="B134" s="292" t="s">
        <v>943</v>
      </c>
      <c r="C134" s="292" t="s">
        <v>49</v>
      </c>
      <c r="D134" s="292" t="s">
        <v>50</v>
      </c>
      <c r="E134" s="292" t="s">
        <v>943</v>
      </c>
      <c r="F134" s="293">
        <v>96995</v>
      </c>
      <c r="G134" s="206" t="s">
        <v>1245</v>
      </c>
      <c r="H134" s="270" t="s">
        <v>1181</v>
      </c>
      <c r="I134" s="442">
        <v>1.7213999999999998</v>
      </c>
      <c r="J134" s="443">
        <v>40.869999999999997</v>
      </c>
      <c r="K134" s="298">
        <v>0</v>
      </c>
      <c r="L134" s="442">
        <v>52.64</v>
      </c>
      <c r="M134" s="424">
        <v>0</v>
      </c>
      <c r="N134" s="442">
        <v>90.61</v>
      </c>
      <c r="O134" s="228"/>
      <c r="P134" s="263"/>
      <c r="Q134" s="263"/>
      <c r="R134" s="263"/>
      <c r="S134" s="263"/>
      <c r="T134" s="263"/>
      <c r="U134" s="263"/>
      <c r="V134" s="263"/>
      <c r="W134" s="263"/>
    </row>
    <row r="135" spans="2:23" ht="38.25" x14ac:dyDescent="0.25">
      <c r="B135" s="292" t="s">
        <v>1145</v>
      </c>
      <c r="C135" s="292" t="s">
        <v>49</v>
      </c>
      <c r="D135" s="292" t="s">
        <v>51</v>
      </c>
      <c r="E135" s="292" t="s">
        <v>1145</v>
      </c>
      <c r="F135" s="293">
        <v>98062</v>
      </c>
      <c r="G135" s="206" t="s">
        <v>1246</v>
      </c>
      <c r="H135" s="270" t="s">
        <v>112</v>
      </c>
      <c r="I135" s="442">
        <v>1</v>
      </c>
      <c r="J135" s="443">
        <v>3141.79</v>
      </c>
      <c r="K135" s="298">
        <v>0</v>
      </c>
      <c r="L135" s="442">
        <v>4047.24</v>
      </c>
      <c r="M135" s="424">
        <v>0</v>
      </c>
      <c r="N135" s="442">
        <v>4047.24</v>
      </c>
      <c r="O135" s="228"/>
      <c r="P135" s="263"/>
      <c r="Q135" s="263"/>
      <c r="R135" s="263"/>
      <c r="S135" s="263"/>
      <c r="T135" s="263"/>
      <c r="U135" s="263"/>
      <c r="V135" s="263"/>
      <c r="W135" s="263"/>
    </row>
    <row r="136" spans="2:23" ht="38.25" x14ac:dyDescent="0.25">
      <c r="B136" s="292" t="s">
        <v>1146</v>
      </c>
      <c r="C136" s="292" t="s">
        <v>49</v>
      </c>
      <c r="D136" s="292" t="s">
        <v>51</v>
      </c>
      <c r="E136" s="292" t="s">
        <v>1146</v>
      </c>
      <c r="F136" s="293">
        <v>98083</v>
      </c>
      <c r="G136" s="206" t="s">
        <v>1247</v>
      </c>
      <c r="H136" s="270" t="s">
        <v>112</v>
      </c>
      <c r="I136" s="442">
        <v>1</v>
      </c>
      <c r="J136" s="443">
        <v>4356.74</v>
      </c>
      <c r="K136" s="298">
        <v>0</v>
      </c>
      <c r="L136" s="442">
        <v>5612.34</v>
      </c>
      <c r="M136" s="424">
        <v>0</v>
      </c>
      <c r="N136" s="442">
        <v>5612.34</v>
      </c>
      <c r="O136" s="228"/>
      <c r="P136" s="263"/>
      <c r="Q136" s="263"/>
      <c r="R136" s="263"/>
      <c r="S136" s="263"/>
      <c r="T136" s="263"/>
      <c r="U136" s="263"/>
      <c r="V136" s="263"/>
      <c r="W136" s="263"/>
    </row>
    <row r="137" spans="2:23" x14ac:dyDescent="0.25">
      <c r="B137" s="226" t="s">
        <v>188</v>
      </c>
      <c r="C137" s="226"/>
      <c r="D137" s="226"/>
      <c r="E137" s="226"/>
      <c r="F137" s="226"/>
      <c r="G137" s="227" t="s">
        <v>660</v>
      </c>
      <c r="H137" s="251"/>
      <c r="I137" s="252"/>
      <c r="J137" s="253"/>
      <c r="K137" s="253">
        <v>0</v>
      </c>
      <c r="L137" s="252"/>
      <c r="M137" s="252"/>
      <c r="N137" s="254">
        <v>3845.7700000000004</v>
      </c>
      <c r="O137" s="228">
        <v>0</v>
      </c>
      <c r="P137" s="263"/>
      <c r="Q137" s="263"/>
      <c r="R137" s="263"/>
      <c r="S137" s="263"/>
      <c r="T137" s="263"/>
      <c r="U137" s="263"/>
      <c r="V137" s="263"/>
      <c r="W137" s="263"/>
    </row>
    <row r="138" spans="2:23" ht="25.5" x14ac:dyDescent="0.25">
      <c r="B138" s="292" t="s">
        <v>405</v>
      </c>
      <c r="C138" s="292" t="s">
        <v>49</v>
      </c>
      <c r="D138" s="292" t="s">
        <v>50</v>
      </c>
      <c r="E138" s="292" t="s">
        <v>405</v>
      </c>
      <c r="F138" s="293">
        <v>94489</v>
      </c>
      <c r="G138" s="206" t="s">
        <v>1248</v>
      </c>
      <c r="H138" s="270" t="s">
        <v>112</v>
      </c>
      <c r="I138" s="442">
        <v>3</v>
      </c>
      <c r="J138" s="443">
        <v>29.51</v>
      </c>
      <c r="K138" s="298">
        <v>0</v>
      </c>
      <c r="L138" s="442">
        <v>38.01</v>
      </c>
      <c r="M138" s="424">
        <v>0</v>
      </c>
      <c r="N138" s="442">
        <v>114.03</v>
      </c>
      <c r="O138" s="228">
        <v>0</v>
      </c>
      <c r="P138" s="263"/>
      <c r="Q138" s="263"/>
      <c r="R138" s="263"/>
      <c r="S138" s="263"/>
      <c r="T138" s="263"/>
      <c r="U138" s="263"/>
      <c r="V138" s="263"/>
      <c r="W138" s="263"/>
    </row>
    <row r="139" spans="2:23" x14ac:dyDescent="0.25">
      <c r="B139" s="292" t="s">
        <v>406</v>
      </c>
      <c r="C139" s="292" t="s">
        <v>49</v>
      </c>
      <c r="D139" s="292" t="s">
        <v>96</v>
      </c>
      <c r="E139" s="292" t="s">
        <v>406</v>
      </c>
      <c r="F139" s="293">
        <v>52115</v>
      </c>
      <c r="G139" s="206" t="s">
        <v>915</v>
      </c>
      <c r="H139" s="270" t="s">
        <v>112</v>
      </c>
      <c r="I139" s="442">
        <v>4</v>
      </c>
      <c r="J139" s="443">
        <v>11.11</v>
      </c>
      <c r="K139" s="298">
        <v>0</v>
      </c>
      <c r="L139" s="442">
        <v>14.31</v>
      </c>
      <c r="M139" s="424">
        <v>0</v>
      </c>
      <c r="N139" s="442">
        <v>57.24</v>
      </c>
      <c r="O139" s="228">
        <v>0</v>
      </c>
      <c r="P139" s="263"/>
      <c r="Q139" s="263"/>
      <c r="R139" s="263"/>
      <c r="S139" s="263"/>
      <c r="T139" s="263"/>
      <c r="U139" s="263"/>
      <c r="V139" s="263"/>
      <c r="W139" s="263"/>
    </row>
    <row r="140" spans="2:23" ht="51" x14ac:dyDescent="0.25">
      <c r="B140" s="292" t="s">
        <v>407</v>
      </c>
      <c r="C140" s="292" t="s">
        <v>49</v>
      </c>
      <c r="D140" s="292" t="s">
        <v>50</v>
      </c>
      <c r="E140" s="292" t="s">
        <v>407</v>
      </c>
      <c r="F140" s="293">
        <v>94703</v>
      </c>
      <c r="G140" s="206" t="s">
        <v>1249</v>
      </c>
      <c r="H140" s="270" t="s">
        <v>112</v>
      </c>
      <c r="I140" s="442">
        <v>1</v>
      </c>
      <c r="J140" s="443">
        <v>22.96</v>
      </c>
      <c r="K140" s="298">
        <v>0</v>
      </c>
      <c r="L140" s="442">
        <v>29.57</v>
      </c>
      <c r="M140" s="424">
        <v>0</v>
      </c>
      <c r="N140" s="442">
        <v>29.57</v>
      </c>
      <c r="O140" s="228">
        <v>0</v>
      </c>
      <c r="P140" s="263"/>
      <c r="Q140" s="263"/>
      <c r="R140" s="263"/>
      <c r="S140" s="263"/>
      <c r="T140" s="263"/>
      <c r="U140" s="263"/>
      <c r="V140" s="263"/>
      <c r="W140" s="263"/>
    </row>
    <row r="141" spans="2:23" ht="38.25" x14ac:dyDescent="0.25">
      <c r="B141" s="292" t="s">
        <v>408</v>
      </c>
      <c r="C141" s="292" t="s">
        <v>49</v>
      </c>
      <c r="D141" s="292" t="s">
        <v>50</v>
      </c>
      <c r="E141" s="292" t="s">
        <v>408</v>
      </c>
      <c r="F141" s="293">
        <v>89383</v>
      </c>
      <c r="G141" s="206" t="s">
        <v>1250</v>
      </c>
      <c r="H141" s="270" t="s">
        <v>112</v>
      </c>
      <c r="I141" s="442">
        <v>2</v>
      </c>
      <c r="J141" s="443">
        <v>5.79</v>
      </c>
      <c r="K141" s="298">
        <v>0</v>
      </c>
      <c r="L141" s="442">
        <v>7.45</v>
      </c>
      <c r="M141" s="424">
        <v>0</v>
      </c>
      <c r="N141" s="442">
        <v>14.9</v>
      </c>
      <c r="O141" s="228">
        <v>0</v>
      </c>
      <c r="P141" s="263"/>
      <c r="Q141" s="263"/>
      <c r="R141" s="263"/>
      <c r="S141" s="263"/>
      <c r="T141" s="263"/>
      <c r="U141" s="263"/>
      <c r="V141" s="263"/>
      <c r="W141" s="263"/>
    </row>
    <row r="142" spans="2:23" ht="38.25" x14ac:dyDescent="0.25">
      <c r="B142" s="292" t="s">
        <v>843</v>
      </c>
      <c r="C142" s="292" t="s">
        <v>49</v>
      </c>
      <c r="D142" s="292" t="s">
        <v>50</v>
      </c>
      <c r="E142" s="292" t="s">
        <v>843</v>
      </c>
      <c r="F142" s="293">
        <v>89409</v>
      </c>
      <c r="G142" s="206" t="s">
        <v>1251</v>
      </c>
      <c r="H142" s="270" t="s">
        <v>112</v>
      </c>
      <c r="I142" s="442">
        <v>3</v>
      </c>
      <c r="J142" s="443">
        <v>8.32</v>
      </c>
      <c r="K142" s="298">
        <v>0</v>
      </c>
      <c r="L142" s="442">
        <v>10.71</v>
      </c>
      <c r="M142" s="424">
        <v>0</v>
      </c>
      <c r="N142" s="442">
        <v>32.130000000000003</v>
      </c>
      <c r="O142" s="228">
        <v>0</v>
      </c>
      <c r="P142" s="263"/>
      <c r="Q142" s="263"/>
      <c r="R142" s="263"/>
      <c r="S142" s="263"/>
      <c r="T142" s="263"/>
      <c r="U142" s="263"/>
      <c r="V142" s="263"/>
      <c r="W142" s="263"/>
    </row>
    <row r="143" spans="2:23" ht="38.25" x14ac:dyDescent="0.25">
      <c r="B143" s="292" t="s">
        <v>844</v>
      </c>
      <c r="C143" s="292" t="s">
        <v>49</v>
      </c>
      <c r="D143" s="292" t="s">
        <v>50</v>
      </c>
      <c r="E143" s="292" t="s">
        <v>844</v>
      </c>
      <c r="F143" s="293">
        <v>89408</v>
      </c>
      <c r="G143" s="206" t="s">
        <v>1252</v>
      </c>
      <c r="H143" s="270" t="s">
        <v>112</v>
      </c>
      <c r="I143" s="442">
        <v>9</v>
      </c>
      <c r="J143" s="443">
        <v>7.33</v>
      </c>
      <c r="K143" s="298">
        <v>0</v>
      </c>
      <c r="L143" s="442">
        <v>9.44</v>
      </c>
      <c r="M143" s="424">
        <v>0</v>
      </c>
      <c r="N143" s="442">
        <v>84.96</v>
      </c>
      <c r="O143" s="228">
        <v>0</v>
      </c>
      <c r="P143" s="263"/>
      <c r="Q143" s="263"/>
      <c r="R143" s="263"/>
      <c r="S143" s="263"/>
      <c r="T143" s="263"/>
      <c r="U143" s="263"/>
      <c r="V143" s="263"/>
      <c r="W143" s="263"/>
    </row>
    <row r="144" spans="2:23" ht="25.5" x14ac:dyDescent="0.25">
      <c r="B144" s="292" t="s">
        <v>845</v>
      </c>
      <c r="C144" s="292" t="s">
        <v>49</v>
      </c>
      <c r="D144" s="292" t="s">
        <v>50</v>
      </c>
      <c r="E144" s="292" t="s">
        <v>845</v>
      </c>
      <c r="F144" s="293">
        <v>89424</v>
      </c>
      <c r="G144" s="206" t="s">
        <v>1253</v>
      </c>
      <c r="H144" s="270" t="s">
        <v>112</v>
      </c>
      <c r="I144" s="442">
        <v>1</v>
      </c>
      <c r="J144" s="443">
        <v>5.74</v>
      </c>
      <c r="K144" s="298">
        <v>0</v>
      </c>
      <c r="L144" s="442">
        <v>7.39</v>
      </c>
      <c r="M144" s="424">
        <v>0</v>
      </c>
      <c r="N144" s="442">
        <v>7.39</v>
      </c>
      <c r="O144" s="228">
        <v>0</v>
      </c>
      <c r="P144" s="263"/>
      <c r="Q144" s="263"/>
      <c r="R144" s="263"/>
      <c r="S144" s="263"/>
      <c r="T144" s="263"/>
      <c r="U144" s="263"/>
      <c r="V144" s="263"/>
      <c r="W144" s="263"/>
    </row>
    <row r="145" spans="2:23" ht="25.5" x14ac:dyDescent="0.25">
      <c r="B145" s="292" t="s">
        <v>846</v>
      </c>
      <c r="C145" s="292" t="s">
        <v>49</v>
      </c>
      <c r="D145" s="292" t="s">
        <v>50</v>
      </c>
      <c r="E145" s="292" t="s">
        <v>846</v>
      </c>
      <c r="F145" s="293">
        <v>89440</v>
      </c>
      <c r="G145" s="206" t="s">
        <v>1254</v>
      </c>
      <c r="H145" s="270" t="s">
        <v>112</v>
      </c>
      <c r="I145" s="442">
        <v>1</v>
      </c>
      <c r="J145" s="443">
        <v>10.29</v>
      </c>
      <c r="K145" s="298">
        <v>0</v>
      </c>
      <c r="L145" s="442">
        <v>13.25</v>
      </c>
      <c r="M145" s="424">
        <v>0</v>
      </c>
      <c r="N145" s="442">
        <v>13.25</v>
      </c>
      <c r="O145" s="228">
        <v>0</v>
      </c>
      <c r="P145" s="263"/>
      <c r="Q145" s="263"/>
      <c r="R145" s="263"/>
      <c r="S145" s="263"/>
      <c r="T145" s="263"/>
      <c r="U145" s="263"/>
      <c r="V145" s="263"/>
      <c r="W145" s="263"/>
    </row>
    <row r="146" spans="2:23" ht="38.25" x14ac:dyDescent="0.25">
      <c r="B146" s="292" t="s">
        <v>847</v>
      </c>
      <c r="C146" s="292" t="s">
        <v>49</v>
      </c>
      <c r="D146" s="292" t="s">
        <v>50</v>
      </c>
      <c r="E146" s="292" t="s">
        <v>847</v>
      </c>
      <c r="F146" s="293">
        <v>89987</v>
      </c>
      <c r="G146" s="206" t="s">
        <v>1255</v>
      </c>
      <c r="H146" s="270" t="s">
        <v>112</v>
      </c>
      <c r="I146" s="442">
        <v>4</v>
      </c>
      <c r="J146" s="443">
        <v>72.430000000000007</v>
      </c>
      <c r="K146" s="298">
        <v>0</v>
      </c>
      <c r="L146" s="442">
        <v>93.3</v>
      </c>
      <c r="M146" s="424">
        <v>0</v>
      </c>
      <c r="N146" s="442">
        <v>373.2</v>
      </c>
      <c r="O146" s="228">
        <v>0</v>
      </c>
      <c r="P146" s="263"/>
      <c r="Q146" s="263"/>
      <c r="R146" s="263"/>
      <c r="S146" s="263"/>
      <c r="T146" s="263"/>
      <c r="U146" s="263"/>
      <c r="V146" s="263"/>
      <c r="W146" s="263"/>
    </row>
    <row r="147" spans="2:23" ht="25.5" x14ac:dyDescent="0.25">
      <c r="B147" s="292" t="s">
        <v>848</v>
      </c>
      <c r="C147" s="292" t="s">
        <v>49</v>
      </c>
      <c r="D147" s="292" t="s">
        <v>50</v>
      </c>
      <c r="E147" s="292" t="s">
        <v>848</v>
      </c>
      <c r="F147" s="293">
        <v>94490</v>
      </c>
      <c r="G147" s="206" t="s">
        <v>1256</v>
      </c>
      <c r="H147" s="270" t="s">
        <v>112</v>
      </c>
      <c r="I147" s="442">
        <v>1</v>
      </c>
      <c r="J147" s="443">
        <v>44.06</v>
      </c>
      <c r="K147" s="298">
        <v>0</v>
      </c>
      <c r="L147" s="442">
        <v>56.75</v>
      </c>
      <c r="M147" s="424">
        <v>0</v>
      </c>
      <c r="N147" s="442">
        <v>56.75</v>
      </c>
      <c r="O147" s="228">
        <v>0</v>
      </c>
      <c r="P147" s="263"/>
      <c r="Q147" s="263"/>
      <c r="R147" s="263"/>
      <c r="S147" s="263"/>
      <c r="T147" s="263"/>
      <c r="U147" s="263"/>
      <c r="V147" s="263"/>
      <c r="W147" s="263"/>
    </row>
    <row r="148" spans="2:23" ht="25.5" x14ac:dyDescent="0.25">
      <c r="B148" s="292" t="s">
        <v>849</v>
      </c>
      <c r="C148" s="292" t="s">
        <v>49</v>
      </c>
      <c r="D148" s="292" t="s">
        <v>50</v>
      </c>
      <c r="E148" s="292" t="s">
        <v>849</v>
      </c>
      <c r="F148" s="293">
        <v>94492</v>
      </c>
      <c r="G148" s="206" t="s">
        <v>1257</v>
      </c>
      <c r="H148" s="270" t="s">
        <v>112</v>
      </c>
      <c r="I148" s="442">
        <v>1</v>
      </c>
      <c r="J148" s="443">
        <v>61.8</v>
      </c>
      <c r="K148" s="298">
        <v>0</v>
      </c>
      <c r="L148" s="442">
        <v>79.61</v>
      </c>
      <c r="M148" s="424">
        <v>0</v>
      </c>
      <c r="N148" s="442">
        <v>79.61</v>
      </c>
      <c r="O148" s="228">
        <v>0</v>
      </c>
      <c r="P148" s="263"/>
      <c r="Q148" s="263"/>
      <c r="R148" s="263"/>
      <c r="S148" s="263"/>
      <c r="T148" s="263"/>
      <c r="U148" s="263"/>
      <c r="V148" s="263"/>
      <c r="W148" s="263"/>
    </row>
    <row r="149" spans="2:23" ht="51" x14ac:dyDescent="0.25">
      <c r="B149" s="292" t="s">
        <v>850</v>
      </c>
      <c r="C149" s="292" t="s">
        <v>49</v>
      </c>
      <c r="D149" s="292" t="s">
        <v>50</v>
      </c>
      <c r="E149" s="292" t="s">
        <v>850</v>
      </c>
      <c r="F149" s="293">
        <v>94704</v>
      </c>
      <c r="G149" s="206" t="s">
        <v>1258</v>
      </c>
      <c r="H149" s="270" t="s">
        <v>112</v>
      </c>
      <c r="I149" s="442">
        <v>2</v>
      </c>
      <c r="J149" s="443">
        <v>30.92</v>
      </c>
      <c r="K149" s="298">
        <v>0</v>
      </c>
      <c r="L149" s="442">
        <v>39.83</v>
      </c>
      <c r="M149" s="424">
        <v>0</v>
      </c>
      <c r="N149" s="442">
        <v>79.66</v>
      </c>
      <c r="O149" s="228">
        <v>0</v>
      </c>
      <c r="P149" s="263"/>
      <c r="Q149" s="263"/>
      <c r="R149" s="263"/>
      <c r="S149" s="263"/>
      <c r="T149" s="263"/>
      <c r="U149" s="263"/>
      <c r="V149" s="263"/>
      <c r="W149" s="263"/>
    </row>
    <row r="150" spans="2:23" ht="51" x14ac:dyDescent="0.25">
      <c r="B150" s="292" t="s">
        <v>851</v>
      </c>
      <c r="C150" s="292" t="s">
        <v>49</v>
      </c>
      <c r="D150" s="292" t="s">
        <v>50</v>
      </c>
      <c r="E150" s="292" t="s">
        <v>851</v>
      </c>
      <c r="F150" s="293">
        <v>94706</v>
      </c>
      <c r="G150" s="206" t="s">
        <v>1259</v>
      </c>
      <c r="H150" s="270" t="s">
        <v>112</v>
      </c>
      <c r="I150" s="442">
        <v>1</v>
      </c>
      <c r="J150" s="443">
        <v>49.4</v>
      </c>
      <c r="K150" s="298">
        <v>0</v>
      </c>
      <c r="L150" s="442">
        <v>63.63</v>
      </c>
      <c r="M150" s="424">
        <v>0</v>
      </c>
      <c r="N150" s="442">
        <v>63.63</v>
      </c>
      <c r="O150" s="228">
        <v>0</v>
      </c>
      <c r="P150" s="263"/>
      <c r="Q150" s="263"/>
      <c r="R150" s="263"/>
      <c r="S150" s="263"/>
      <c r="T150" s="263"/>
      <c r="U150" s="263"/>
      <c r="V150" s="263"/>
      <c r="W150" s="263"/>
    </row>
    <row r="151" spans="2:23" ht="38.25" x14ac:dyDescent="0.25">
      <c r="B151" s="292" t="s">
        <v>852</v>
      </c>
      <c r="C151" s="292" t="s">
        <v>49</v>
      </c>
      <c r="D151" s="292" t="s">
        <v>50</v>
      </c>
      <c r="E151" s="292" t="s">
        <v>852</v>
      </c>
      <c r="F151" s="293">
        <v>89383</v>
      </c>
      <c r="G151" s="206" t="s">
        <v>1250</v>
      </c>
      <c r="H151" s="270" t="s">
        <v>112</v>
      </c>
      <c r="I151" s="442">
        <v>8</v>
      </c>
      <c r="J151" s="443">
        <v>5.79</v>
      </c>
      <c r="K151" s="298">
        <v>0</v>
      </c>
      <c r="L151" s="442">
        <v>7.45</v>
      </c>
      <c r="M151" s="424">
        <v>0</v>
      </c>
      <c r="N151" s="442">
        <v>59.6</v>
      </c>
      <c r="O151" s="228">
        <v>0</v>
      </c>
      <c r="P151" s="263"/>
      <c r="Q151" s="263"/>
      <c r="R151" s="263"/>
      <c r="S151" s="263"/>
      <c r="T151" s="263"/>
      <c r="U151" s="263"/>
      <c r="V151" s="263"/>
      <c r="W151" s="263"/>
    </row>
    <row r="152" spans="2:23" ht="38.25" x14ac:dyDescent="0.25">
      <c r="B152" s="292" t="s">
        <v>853</v>
      </c>
      <c r="C152" s="292" t="s">
        <v>49</v>
      </c>
      <c r="D152" s="292" t="s">
        <v>50</v>
      </c>
      <c r="E152" s="292" t="s">
        <v>853</v>
      </c>
      <c r="F152" s="293">
        <v>103966</v>
      </c>
      <c r="G152" s="206" t="s">
        <v>1260</v>
      </c>
      <c r="H152" s="270" t="s">
        <v>112</v>
      </c>
      <c r="I152" s="442">
        <v>1</v>
      </c>
      <c r="J152" s="443">
        <v>10.050000000000001</v>
      </c>
      <c r="K152" s="298">
        <v>0</v>
      </c>
      <c r="L152" s="442">
        <v>12.94</v>
      </c>
      <c r="M152" s="424">
        <v>0</v>
      </c>
      <c r="N152" s="442">
        <v>12.94</v>
      </c>
      <c r="O152" s="228">
        <v>0</v>
      </c>
      <c r="P152" s="263"/>
      <c r="Q152" s="263"/>
      <c r="R152" s="263"/>
      <c r="S152" s="263"/>
      <c r="T152" s="263"/>
      <c r="U152" s="263"/>
      <c r="V152" s="263"/>
      <c r="W152" s="263"/>
    </row>
    <row r="153" spans="2:23" ht="38.25" x14ac:dyDescent="0.25">
      <c r="B153" s="292" t="s">
        <v>854</v>
      </c>
      <c r="C153" s="292" t="s">
        <v>49</v>
      </c>
      <c r="D153" s="292" t="s">
        <v>50</v>
      </c>
      <c r="E153" s="292" t="s">
        <v>854</v>
      </c>
      <c r="F153" s="293">
        <v>89409</v>
      </c>
      <c r="G153" s="206" t="s">
        <v>1251</v>
      </c>
      <c r="H153" s="270" t="s">
        <v>112</v>
      </c>
      <c r="I153" s="442">
        <v>2</v>
      </c>
      <c r="J153" s="443">
        <v>8.32</v>
      </c>
      <c r="K153" s="298">
        <v>0</v>
      </c>
      <c r="L153" s="442">
        <v>10.71</v>
      </c>
      <c r="M153" s="424">
        <v>0</v>
      </c>
      <c r="N153" s="442">
        <v>21.42</v>
      </c>
      <c r="O153" s="228">
        <v>0</v>
      </c>
      <c r="P153" s="263"/>
      <c r="Q153" s="263"/>
      <c r="R153" s="263"/>
      <c r="S153" s="263"/>
      <c r="T153" s="263"/>
      <c r="U153" s="263"/>
      <c r="V153" s="263"/>
      <c r="W153" s="263"/>
    </row>
    <row r="154" spans="2:23" ht="38.25" x14ac:dyDescent="0.25">
      <c r="B154" s="292" t="s">
        <v>855</v>
      </c>
      <c r="C154" s="292" t="s">
        <v>49</v>
      </c>
      <c r="D154" s="292" t="s">
        <v>50</v>
      </c>
      <c r="E154" s="292" t="s">
        <v>855</v>
      </c>
      <c r="F154" s="293">
        <v>89408</v>
      </c>
      <c r="G154" s="206" t="s">
        <v>1252</v>
      </c>
      <c r="H154" s="270" t="s">
        <v>112</v>
      </c>
      <c r="I154" s="442">
        <v>5</v>
      </c>
      <c r="J154" s="443">
        <v>7.33</v>
      </c>
      <c r="K154" s="298">
        <v>0</v>
      </c>
      <c r="L154" s="442">
        <v>9.44</v>
      </c>
      <c r="M154" s="424">
        <v>0</v>
      </c>
      <c r="N154" s="442">
        <v>47.2</v>
      </c>
      <c r="O154" s="228">
        <v>0</v>
      </c>
      <c r="P154" s="263"/>
      <c r="Q154" s="263"/>
      <c r="R154" s="263"/>
      <c r="S154" s="263"/>
      <c r="T154" s="263"/>
      <c r="U154" s="263"/>
      <c r="V154" s="263"/>
      <c r="W154" s="263"/>
    </row>
    <row r="155" spans="2:23" ht="38.25" x14ac:dyDescent="0.25">
      <c r="B155" s="292" t="s">
        <v>856</v>
      </c>
      <c r="C155" s="292" t="s">
        <v>49</v>
      </c>
      <c r="D155" s="292" t="s">
        <v>50</v>
      </c>
      <c r="E155" s="292" t="s">
        <v>856</v>
      </c>
      <c r="F155" s="293">
        <v>89413</v>
      </c>
      <c r="G155" s="206" t="s">
        <v>1261</v>
      </c>
      <c r="H155" s="270" t="s">
        <v>112</v>
      </c>
      <c r="I155" s="442">
        <v>1</v>
      </c>
      <c r="J155" s="443">
        <v>10.93</v>
      </c>
      <c r="K155" s="298">
        <v>0</v>
      </c>
      <c r="L155" s="442">
        <v>14.08</v>
      </c>
      <c r="M155" s="424">
        <v>0</v>
      </c>
      <c r="N155" s="442">
        <v>14.08</v>
      </c>
      <c r="O155" s="228">
        <v>0</v>
      </c>
      <c r="P155" s="263"/>
      <c r="Q155" s="263"/>
      <c r="R155" s="263"/>
      <c r="S155" s="263"/>
      <c r="T155" s="263"/>
      <c r="U155" s="263"/>
      <c r="V155" s="263"/>
      <c r="W155" s="263"/>
    </row>
    <row r="156" spans="2:23" ht="38.25" x14ac:dyDescent="0.25">
      <c r="B156" s="292" t="s">
        <v>857</v>
      </c>
      <c r="C156" s="292" t="s">
        <v>49</v>
      </c>
      <c r="D156" s="292" t="s">
        <v>50</v>
      </c>
      <c r="E156" s="292" t="s">
        <v>857</v>
      </c>
      <c r="F156" s="293">
        <v>94678</v>
      </c>
      <c r="G156" s="206" t="s">
        <v>1262</v>
      </c>
      <c r="H156" s="270" t="s">
        <v>112</v>
      </c>
      <c r="I156" s="442">
        <v>2</v>
      </c>
      <c r="J156" s="443">
        <v>16.100000000000001</v>
      </c>
      <c r="K156" s="298">
        <v>0</v>
      </c>
      <c r="L156" s="442">
        <v>20.73</v>
      </c>
      <c r="M156" s="424">
        <v>0</v>
      </c>
      <c r="N156" s="442">
        <v>41.46</v>
      </c>
      <c r="O156" s="228">
        <v>0</v>
      </c>
      <c r="P156" s="263"/>
      <c r="Q156" s="263"/>
      <c r="R156" s="263"/>
      <c r="S156" s="263"/>
      <c r="T156" s="263"/>
      <c r="U156" s="263"/>
      <c r="V156" s="263"/>
      <c r="W156" s="263"/>
    </row>
    <row r="157" spans="2:23" ht="25.5" x14ac:dyDescent="0.25">
      <c r="B157" s="292" t="s">
        <v>858</v>
      </c>
      <c r="C157" s="292" t="s">
        <v>49</v>
      </c>
      <c r="D157" s="292" t="s">
        <v>50</v>
      </c>
      <c r="E157" s="292" t="s">
        <v>858</v>
      </c>
      <c r="F157" s="293">
        <v>89424</v>
      </c>
      <c r="G157" s="206" t="s">
        <v>1253</v>
      </c>
      <c r="H157" s="270" t="s">
        <v>112</v>
      </c>
      <c r="I157" s="442">
        <v>4</v>
      </c>
      <c r="J157" s="443">
        <v>5.74</v>
      </c>
      <c r="K157" s="298">
        <v>0</v>
      </c>
      <c r="L157" s="442">
        <v>7.39</v>
      </c>
      <c r="M157" s="424">
        <v>0</v>
      </c>
      <c r="N157" s="442">
        <v>29.56</v>
      </c>
      <c r="O157" s="228">
        <v>0</v>
      </c>
      <c r="P157" s="263"/>
      <c r="Q157" s="263"/>
      <c r="R157" s="263"/>
      <c r="S157" s="263"/>
      <c r="T157" s="263"/>
      <c r="U157" s="263"/>
      <c r="V157" s="263"/>
      <c r="W157" s="263"/>
    </row>
    <row r="158" spans="2:23" ht="25.5" x14ac:dyDescent="0.25">
      <c r="B158" s="292" t="s">
        <v>859</v>
      </c>
      <c r="C158" s="292" t="s">
        <v>49</v>
      </c>
      <c r="D158" s="292" t="s">
        <v>50</v>
      </c>
      <c r="E158" s="292" t="s">
        <v>859</v>
      </c>
      <c r="F158" s="293">
        <v>89402</v>
      </c>
      <c r="G158" s="206" t="s">
        <v>1263</v>
      </c>
      <c r="H158" s="270" t="s">
        <v>139</v>
      </c>
      <c r="I158" s="442">
        <v>44.5</v>
      </c>
      <c r="J158" s="443">
        <v>11.68</v>
      </c>
      <c r="K158" s="298">
        <v>0</v>
      </c>
      <c r="L158" s="442">
        <v>15.04</v>
      </c>
      <c r="M158" s="424">
        <v>0</v>
      </c>
      <c r="N158" s="442">
        <v>669.28</v>
      </c>
      <c r="O158" s="228">
        <v>0</v>
      </c>
      <c r="P158" s="263"/>
      <c r="Q158" s="263"/>
      <c r="R158" s="263"/>
      <c r="S158" s="263"/>
      <c r="T158" s="263"/>
      <c r="U158" s="263"/>
      <c r="V158" s="263"/>
      <c r="W158" s="263"/>
    </row>
    <row r="159" spans="2:23" ht="25.5" x14ac:dyDescent="0.25">
      <c r="B159" s="292" t="s">
        <v>860</v>
      </c>
      <c r="C159" s="292" t="s">
        <v>49</v>
      </c>
      <c r="D159" s="292" t="s">
        <v>50</v>
      </c>
      <c r="E159" s="292" t="s">
        <v>860</v>
      </c>
      <c r="F159" s="293">
        <v>89357</v>
      </c>
      <c r="G159" s="206" t="s">
        <v>1264</v>
      </c>
      <c r="H159" s="270" t="s">
        <v>139</v>
      </c>
      <c r="I159" s="442">
        <v>4.0599999999999996</v>
      </c>
      <c r="J159" s="443">
        <v>29.5</v>
      </c>
      <c r="K159" s="298">
        <v>0</v>
      </c>
      <c r="L159" s="442">
        <v>38</v>
      </c>
      <c r="M159" s="424">
        <v>0</v>
      </c>
      <c r="N159" s="442">
        <v>154.28</v>
      </c>
      <c r="O159" s="228">
        <v>0</v>
      </c>
      <c r="P159" s="263"/>
      <c r="Q159" s="263"/>
      <c r="R159" s="263"/>
      <c r="S159" s="263"/>
      <c r="T159" s="263"/>
      <c r="U159" s="263"/>
      <c r="V159" s="263"/>
      <c r="W159" s="263"/>
    </row>
    <row r="160" spans="2:23" ht="38.25" x14ac:dyDescent="0.25">
      <c r="B160" s="292" t="s">
        <v>861</v>
      </c>
      <c r="C160" s="292" t="s">
        <v>49</v>
      </c>
      <c r="D160" s="292" t="s">
        <v>50</v>
      </c>
      <c r="E160" s="292" t="s">
        <v>861</v>
      </c>
      <c r="F160" s="293">
        <v>94651</v>
      </c>
      <c r="G160" s="206" t="s">
        <v>1265</v>
      </c>
      <c r="H160" s="270" t="s">
        <v>139</v>
      </c>
      <c r="I160" s="442">
        <v>1.53</v>
      </c>
      <c r="J160" s="443">
        <v>27.47</v>
      </c>
      <c r="K160" s="298">
        <v>0</v>
      </c>
      <c r="L160" s="442">
        <v>35.380000000000003</v>
      </c>
      <c r="M160" s="424">
        <v>0</v>
      </c>
      <c r="N160" s="442">
        <v>54.13</v>
      </c>
      <c r="O160" s="228">
        <v>0</v>
      </c>
      <c r="P160" s="263"/>
      <c r="Q160" s="263"/>
      <c r="R160" s="263"/>
      <c r="S160" s="263"/>
      <c r="T160" s="263"/>
      <c r="U160" s="263"/>
      <c r="V160" s="263"/>
      <c r="W160" s="263"/>
    </row>
    <row r="161" spans="2:23" ht="25.5" x14ac:dyDescent="0.25">
      <c r="B161" s="292" t="s">
        <v>862</v>
      </c>
      <c r="C161" s="292" t="s">
        <v>49</v>
      </c>
      <c r="D161" s="292" t="s">
        <v>50</v>
      </c>
      <c r="E161" s="292" t="s">
        <v>862</v>
      </c>
      <c r="F161" s="293">
        <v>89440</v>
      </c>
      <c r="G161" s="206" t="s">
        <v>1254</v>
      </c>
      <c r="H161" s="270" t="s">
        <v>112</v>
      </c>
      <c r="I161" s="442">
        <v>4</v>
      </c>
      <c r="J161" s="443">
        <v>10.29</v>
      </c>
      <c r="K161" s="298">
        <v>0</v>
      </c>
      <c r="L161" s="442">
        <v>13.25</v>
      </c>
      <c r="M161" s="424">
        <v>0</v>
      </c>
      <c r="N161" s="442">
        <v>53</v>
      </c>
      <c r="O161" s="228">
        <v>0</v>
      </c>
      <c r="P161" s="263"/>
      <c r="Q161" s="263"/>
      <c r="R161" s="263"/>
      <c r="S161" s="263"/>
      <c r="T161" s="263"/>
      <c r="U161" s="263"/>
      <c r="V161" s="263"/>
      <c r="W161" s="263"/>
    </row>
    <row r="162" spans="2:23" ht="25.5" x14ac:dyDescent="0.25">
      <c r="B162" s="292" t="s">
        <v>863</v>
      </c>
      <c r="C162" s="292" t="s">
        <v>49</v>
      </c>
      <c r="D162" s="292" t="s">
        <v>50</v>
      </c>
      <c r="E162" s="292" t="s">
        <v>863</v>
      </c>
      <c r="F162" s="293">
        <v>89443</v>
      </c>
      <c r="G162" s="206" t="s">
        <v>1266</v>
      </c>
      <c r="H162" s="270" t="s">
        <v>112</v>
      </c>
      <c r="I162" s="442">
        <v>1</v>
      </c>
      <c r="J162" s="443">
        <v>15.55</v>
      </c>
      <c r="K162" s="298">
        <v>0</v>
      </c>
      <c r="L162" s="442">
        <v>20.03</v>
      </c>
      <c r="M162" s="424">
        <v>0</v>
      </c>
      <c r="N162" s="442">
        <v>20.03</v>
      </c>
      <c r="O162" s="228">
        <v>0</v>
      </c>
      <c r="P162" s="263"/>
      <c r="Q162" s="263"/>
      <c r="R162" s="263"/>
      <c r="S162" s="263"/>
      <c r="T162" s="263"/>
      <c r="U162" s="263"/>
      <c r="V162" s="263"/>
      <c r="W162" s="263"/>
    </row>
    <row r="163" spans="2:23" ht="25.5" x14ac:dyDescent="0.25">
      <c r="B163" s="292" t="s">
        <v>864</v>
      </c>
      <c r="C163" s="292" t="s">
        <v>49</v>
      </c>
      <c r="D163" s="292" t="s">
        <v>50</v>
      </c>
      <c r="E163" s="292" t="s">
        <v>864</v>
      </c>
      <c r="F163" s="293">
        <v>89627</v>
      </c>
      <c r="G163" s="206" t="s">
        <v>1267</v>
      </c>
      <c r="H163" s="270" t="s">
        <v>112</v>
      </c>
      <c r="I163" s="442">
        <v>1</v>
      </c>
      <c r="J163" s="443">
        <v>21.23</v>
      </c>
      <c r="K163" s="298">
        <v>0</v>
      </c>
      <c r="L163" s="442">
        <v>27.34</v>
      </c>
      <c r="M163" s="424">
        <v>0</v>
      </c>
      <c r="N163" s="442">
        <v>27.34</v>
      </c>
      <c r="O163" s="228">
        <v>0</v>
      </c>
      <c r="P163" s="263"/>
      <c r="Q163" s="263"/>
      <c r="R163" s="263"/>
      <c r="S163" s="263"/>
      <c r="T163" s="263"/>
      <c r="U163" s="263"/>
      <c r="V163" s="263"/>
      <c r="W163" s="263"/>
    </row>
    <row r="164" spans="2:23" ht="38.25" x14ac:dyDescent="0.25">
      <c r="B164" s="292" t="s">
        <v>865</v>
      </c>
      <c r="C164" s="292" t="s">
        <v>49</v>
      </c>
      <c r="D164" s="292" t="s">
        <v>50</v>
      </c>
      <c r="E164" s="292" t="s">
        <v>865</v>
      </c>
      <c r="F164" s="293">
        <v>89366</v>
      </c>
      <c r="G164" s="206" t="s">
        <v>1268</v>
      </c>
      <c r="H164" s="270" t="s">
        <v>112</v>
      </c>
      <c r="I164" s="442">
        <v>3</v>
      </c>
      <c r="J164" s="443">
        <v>16.78</v>
      </c>
      <c r="K164" s="298">
        <v>0</v>
      </c>
      <c r="L164" s="442">
        <v>21.61</v>
      </c>
      <c r="M164" s="424">
        <v>0</v>
      </c>
      <c r="N164" s="442">
        <v>64.83</v>
      </c>
      <c r="O164" s="228">
        <v>0</v>
      </c>
      <c r="P164" s="263"/>
      <c r="Q164" s="263"/>
      <c r="R164" s="263"/>
      <c r="S164" s="263"/>
      <c r="T164" s="263"/>
      <c r="U164" s="263"/>
      <c r="V164" s="263"/>
      <c r="W164" s="263"/>
    </row>
    <row r="165" spans="2:23" ht="38.25" x14ac:dyDescent="0.25">
      <c r="B165" s="292" t="s">
        <v>866</v>
      </c>
      <c r="C165" s="292" t="s">
        <v>49</v>
      </c>
      <c r="D165" s="292" t="s">
        <v>50</v>
      </c>
      <c r="E165" s="292" t="s">
        <v>866</v>
      </c>
      <c r="F165" s="293">
        <v>90373</v>
      </c>
      <c r="G165" s="206" t="s">
        <v>1269</v>
      </c>
      <c r="H165" s="270" t="s">
        <v>112</v>
      </c>
      <c r="I165" s="442">
        <v>4</v>
      </c>
      <c r="J165" s="443">
        <v>12.9</v>
      </c>
      <c r="K165" s="298">
        <v>0</v>
      </c>
      <c r="L165" s="442">
        <v>16.61</v>
      </c>
      <c r="M165" s="424">
        <v>0</v>
      </c>
      <c r="N165" s="442">
        <v>66.44</v>
      </c>
      <c r="O165" s="228">
        <v>0</v>
      </c>
      <c r="P165" s="263"/>
      <c r="Q165" s="263"/>
      <c r="R165" s="263"/>
      <c r="S165" s="263"/>
      <c r="T165" s="263"/>
      <c r="U165" s="263"/>
      <c r="V165" s="263"/>
      <c r="W165" s="263"/>
    </row>
    <row r="166" spans="2:23" ht="38.25" x14ac:dyDescent="0.25">
      <c r="B166" s="292" t="s">
        <v>867</v>
      </c>
      <c r="C166" s="292" t="s">
        <v>49</v>
      </c>
      <c r="D166" s="292" t="s">
        <v>50</v>
      </c>
      <c r="E166" s="292" t="s">
        <v>867</v>
      </c>
      <c r="F166" s="293">
        <v>102622</v>
      </c>
      <c r="G166" s="206" t="s">
        <v>1270</v>
      </c>
      <c r="H166" s="270" t="s">
        <v>112</v>
      </c>
      <c r="I166" s="442">
        <v>1</v>
      </c>
      <c r="J166" s="443">
        <v>634.44000000000005</v>
      </c>
      <c r="K166" s="298">
        <v>0</v>
      </c>
      <c r="L166" s="442">
        <v>817.28</v>
      </c>
      <c r="M166" s="424">
        <v>0</v>
      </c>
      <c r="N166" s="442">
        <v>817.28</v>
      </c>
      <c r="O166" s="228">
        <v>0</v>
      </c>
      <c r="P166" s="263"/>
      <c r="Q166" s="263"/>
      <c r="R166" s="263"/>
      <c r="S166" s="263"/>
      <c r="T166" s="263"/>
      <c r="U166" s="263"/>
      <c r="V166" s="263"/>
      <c r="W166" s="263"/>
    </row>
    <row r="167" spans="2:23" ht="25.5" x14ac:dyDescent="0.25">
      <c r="B167" s="292" t="s">
        <v>868</v>
      </c>
      <c r="C167" s="292" t="s">
        <v>49</v>
      </c>
      <c r="D167" s="292" t="s">
        <v>50</v>
      </c>
      <c r="E167" s="292" t="s">
        <v>868</v>
      </c>
      <c r="F167" s="293">
        <v>90443</v>
      </c>
      <c r="G167" s="206" t="s">
        <v>1243</v>
      </c>
      <c r="H167" s="270" t="s">
        <v>139</v>
      </c>
      <c r="I167" s="442">
        <v>44.5</v>
      </c>
      <c r="J167" s="443">
        <v>10.38</v>
      </c>
      <c r="K167" s="298">
        <v>0</v>
      </c>
      <c r="L167" s="442">
        <v>13.37</v>
      </c>
      <c r="M167" s="424">
        <v>0</v>
      </c>
      <c r="N167" s="442">
        <v>594.96</v>
      </c>
      <c r="O167" s="228"/>
      <c r="P167" s="263"/>
      <c r="Q167" s="263"/>
      <c r="R167" s="263"/>
      <c r="S167" s="263"/>
      <c r="T167" s="263"/>
      <c r="U167" s="263"/>
      <c r="V167" s="263"/>
      <c r="W167" s="263"/>
    </row>
    <row r="168" spans="2:23" ht="25.5" x14ac:dyDescent="0.25">
      <c r="B168" s="292" t="s">
        <v>869</v>
      </c>
      <c r="C168" s="292" t="s">
        <v>49</v>
      </c>
      <c r="D168" s="292" t="s">
        <v>50</v>
      </c>
      <c r="E168" s="292" t="s">
        <v>869</v>
      </c>
      <c r="F168" s="293">
        <v>93358</v>
      </c>
      <c r="G168" s="206" t="s">
        <v>1244</v>
      </c>
      <c r="H168" s="270" t="s">
        <v>1181</v>
      </c>
      <c r="I168" s="442">
        <v>0.65699999999999992</v>
      </c>
      <c r="J168" s="443">
        <v>67.41</v>
      </c>
      <c r="K168" s="298">
        <v>0</v>
      </c>
      <c r="L168" s="442">
        <v>86.83</v>
      </c>
      <c r="M168" s="424">
        <v>0</v>
      </c>
      <c r="N168" s="442">
        <v>57.04</v>
      </c>
      <c r="O168" s="228"/>
      <c r="P168" s="263"/>
      <c r="Q168" s="263"/>
      <c r="R168" s="263"/>
      <c r="S168" s="263"/>
      <c r="T168" s="263"/>
      <c r="U168" s="263"/>
      <c r="V168" s="263"/>
      <c r="W168" s="263"/>
    </row>
    <row r="169" spans="2:23" x14ac:dyDescent="0.25">
      <c r="B169" s="292" t="s">
        <v>944</v>
      </c>
      <c r="C169" s="292" t="s">
        <v>49</v>
      </c>
      <c r="D169" s="292" t="s">
        <v>50</v>
      </c>
      <c r="E169" s="292" t="s">
        <v>944</v>
      </c>
      <c r="F169" s="293">
        <v>96995</v>
      </c>
      <c r="G169" s="206" t="s">
        <v>1245</v>
      </c>
      <c r="H169" s="270" t="s">
        <v>1181</v>
      </c>
      <c r="I169" s="442">
        <v>0.65699999999999992</v>
      </c>
      <c r="J169" s="443">
        <v>40.869999999999997</v>
      </c>
      <c r="K169" s="298">
        <v>0</v>
      </c>
      <c r="L169" s="442">
        <v>52.64</v>
      </c>
      <c r="M169" s="424">
        <v>0</v>
      </c>
      <c r="N169" s="442">
        <v>34.58</v>
      </c>
      <c r="O169" s="228"/>
      <c r="P169" s="263"/>
      <c r="Q169" s="263"/>
      <c r="R169" s="263"/>
      <c r="S169" s="263"/>
      <c r="T169" s="263"/>
      <c r="U169" s="263"/>
      <c r="V169" s="263"/>
      <c r="W169" s="263"/>
    </row>
    <row r="170" spans="2:23" x14ac:dyDescent="0.25">
      <c r="B170" s="226" t="s">
        <v>870</v>
      </c>
      <c r="C170" s="226"/>
      <c r="D170" s="226"/>
      <c r="E170" s="226"/>
      <c r="F170" s="226"/>
      <c r="G170" s="227" t="s">
        <v>803</v>
      </c>
      <c r="H170" s="251"/>
      <c r="I170" s="252"/>
      <c r="J170" s="253"/>
      <c r="K170" s="253">
        <v>0</v>
      </c>
      <c r="L170" s="252"/>
      <c r="M170" s="252"/>
      <c r="N170" s="254">
        <v>18879.41</v>
      </c>
      <c r="O170" s="228">
        <v>0</v>
      </c>
      <c r="P170" s="263"/>
      <c r="Q170" s="263"/>
      <c r="R170" s="263"/>
      <c r="S170" s="263"/>
      <c r="T170" s="263"/>
      <c r="U170" s="263"/>
      <c r="V170" s="263"/>
      <c r="W170" s="263"/>
    </row>
    <row r="171" spans="2:23" ht="38.25" x14ac:dyDescent="0.25">
      <c r="B171" s="292" t="s">
        <v>871</v>
      </c>
      <c r="C171" s="292" t="s">
        <v>49</v>
      </c>
      <c r="D171" s="292" t="s">
        <v>50</v>
      </c>
      <c r="E171" s="292" t="s">
        <v>871</v>
      </c>
      <c r="F171" s="293">
        <v>97902</v>
      </c>
      <c r="G171" s="206" t="s">
        <v>1229</v>
      </c>
      <c r="H171" s="270" t="s">
        <v>112</v>
      </c>
      <c r="I171" s="442">
        <v>4</v>
      </c>
      <c r="J171" s="443">
        <v>506.68</v>
      </c>
      <c r="K171" s="298">
        <v>0</v>
      </c>
      <c r="L171" s="442">
        <v>652.70000000000005</v>
      </c>
      <c r="M171" s="424">
        <v>0</v>
      </c>
      <c r="N171" s="442">
        <v>2610.8000000000002</v>
      </c>
      <c r="O171" s="228">
        <v>0</v>
      </c>
      <c r="P171" s="263"/>
      <c r="Q171" s="263"/>
      <c r="R171" s="263"/>
      <c r="S171" s="263"/>
      <c r="T171" s="263"/>
      <c r="U171" s="263"/>
      <c r="V171" s="263"/>
      <c r="W171" s="263"/>
    </row>
    <row r="172" spans="2:23" ht="38.25" x14ac:dyDescent="0.25">
      <c r="B172" s="292" t="s">
        <v>872</v>
      </c>
      <c r="C172" s="292" t="s">
        <v>49</v>
      </c>
      <c r="D172" s="292" t="s">
        <v>50</v>
      </c>
      <c r="E172" s="292" t="s">
        <v>872</v>
      </c>
      <c r="F172" s="293">
        <v>94229</v>
      </c>
      <c r="G172" s="206" t="s">
        <v>1271</v>
      </c>
      <c r="H172" s="270" t="s">
        <v>139</v>
      </c>
      <c r="I172" s="442">
        <v>43.92</v>
      </c>
      <c r="J172" s="443">
        <v>161.21</v>
      </c>
      <c r="K172" s="298">
        <v>0</v>
      </c>
      <c r="L172" s="442">
        <v>207.67</v>
      </c>
      <c r="M172" s="424">
        <v>0</v>
      </c>
      <c r="N172" s="442">
        <v>9120.86</v>
      </c>
      <c r="O172" s="228">
        <v>0</v>
      </c>
      <c r="P172" s="263"/>
      <c r="Q172" s="263"/>
      <c r="R172" s="263"/>
      <c r="S172" s="263"/>
      <c r="T172" s="263"/>
      <c r="U172" s="263"/>
      <c r="V172" s="263"/>
      <c r="W172" s="263"/>
    </row>
    <row r="173" spans="2:23" ht="38.25" x14ac:dyDescent="0.25">
      <c r="B173" s="292" t="s">
        <v>873</v>
      </c>
      <c r="C173" s="292" t="s">
        <v>49</v>
      </c>
      <c r="D173" s="292" t="s">
        <v>50</v>
      </c>
      <c r="E173" s="292" t="s">
        <v>873</v>
      </c>
      <c r="F173" s="293">
        <v>89746</v>
      </c>
      <c r="G173" s="206" t="s">
        <v>1232</v>
      </c>
      <c r="H173" s="270" t="s">
        <v>112</v>
      </c>
      <c r="I173" s="442">
        <v>3</v>
      </c>
      <c r="J173" s="443">
        <v>27.74</v>
      </c>
      <c r="K173" s="298">
        <v>0</v>
      </c>
      <c r="L173" s="442">
        <v>35.729999999999997</v>
      </c>
      <c r="M173" s="424">
        <v>0</v>
      </c>
      <c r="N173" s="442">
        <v>107.19</v>
      </c>
      <c r="O173" s="228">
        <v>0</v>
      </c>
      <c r="P173" s="263"/>
      <c r="Q173" s="263"/>
      <c r="R173" s="263"/>
      <c r="S173" s="263"/>
      <c r="T173" s="263"/>
      <c r="U173" s="263"/>
      <c r="V173" s="263"/>
      <c r="W173" s="263"/>
    </row>
    <row r="174" spans="2:23" ht="38.25" x14ac:dyDescent="0.25">
      <c r="B174" s="292" t="s">
        <v>874</v>
      </c>
      <c r="C174" s="292" t="s">
        <v>49</v>
      </c>
      <c r="D174" s="292" t="s">
        <v>50</v>
      </c>
      <c r="E174" s="292" t="s">
        <v>874</v>
      </c>
      <c r="F174" s="293">
        <v>89744</v>
      </c>
      <c r="G174" s="206" t="s">
        <v>1234</v>
      </c>
      <c r="H174" s="270" t="s">
        <v>112</v>
      </c>
      <c r="I174" s="442">
        <v>18</v>
      </c>
      <c r="J174" s="443">
        <v>26.74</v>
      </c>
      <c r="K174" s="298">
        <v>0</v>
      </c>
      <c r="L174" s="442">
        <v>34.44</v>
      </c>
      <c r="M174" s="424">
        <v>0</v>
      </c>
      <c r="N174" s="442">
        <v>619.91999999999996</v>
      </c>
      <c r="O174" s="228">
        <v>0</v>
      </c>
      <c r="P174" s="263"/>
      <c r="Q174" s="263"/>
      <c r="R174" s="263"/>
      <c r="S174" s="263"/>
      <c r="T174" s="263"/>
      <c r="U174" s="263"/>
      <c r="V174" s="263"/>
      <c r="W174" s="263"/>
    </row>
    <row r="175" spans="2:23" ht="38.25" x14ac:dyDescent="0.25">
      <c r="B175" s="292" t="s">
        <v>875</v>
      </c>
      <c r="C175" s="292" t="s">
        <v>49</v>
      </c>
      <c r="D175" s="292" t="s">
        <v>50</v>
      </c>
      <c r="E175" s="292" t="s">
        <v>875</v>
      </c>
      <c r="F175" s="293">
        <v>89797</v>
      </c>
      <c r="G175" s="206" t="s">
        <v>1272</v>
      </c>
      <c r="H175" s="270" t="s">
        <v>112</v>
      </c>
      <c r="I175" s="442">
        <v>1</v>
      </c>
      <c r="J175" s="443">
        <v>52.81</v>
      </c>
      <c r="K175" s="298">
        <v>0</v>
      </c>
      <c r="L175" s="442">
        <v>68.02</v>
      </c>
      <c r="M175" s="424">
        <v>0</v>
      </c>
      <c r="N175" s="442">
        <v>68.02</v>
      </c>
      <c r="O175" s="228">
        <v>0</v>
      </c>
      <c r="P175" s="263"/>
      <c r="Q175" s="263"/>
      <c r="R175" s="263"/>
      <c r="S175" s="263"/>
      <c r="T175" s="263"/>
      <c r="U175" s="263"/>
      <c r="V175" s="263"/>
      <c r="W175" s="263"/>
    </row>
    <row r="176" spans="2:23" ht="38.25" x14ac:dyDescent="0.25">
      <c r="B176" s="292" t="s">
        <v>876</v>
      </c>
      <c r="C176" s="292" t="s">
        <v>49</v>
      </c>
      <c r="D176" s="292" t="s">
        <v>50</v>
      </c>
      <c r="E176" s="292" t="s">
        <v>876</v>
      </c>
      <c r="F176" s="293">
        <v>89778</v>
      </c>
      <c r="G176" s="206" t="s">
        <v>1273</v>
      </c>
      <c r="H176" s="270" t="s">
        <v>112</v>
      </c>
      <c r="I176" s="442">
        <v>6</v>
      </c>
      <c r="J176" s="443">
        <v>17.850000000000001</v>
      </c>
      <c r="K176" s="298">
        <v>0</v>
      </c>
      <c r="L176" s="442">
        <v>22.99</v>
      </c>
      <c r="M176" s="424">
        <v>0</v>
      </c>
      <c r="N176" s="442">
        <v>137.94</v>
      </c>
      <c r="O176" s="228">
        <v>0</v>
      </c>
      <c r="P176" s="263"/>
      <c r="Q176" s="263"/>
      <c r="R176" s="263"/>
      <c r="S176" s="263"/>
      <c r="T176" s="263"/>
      <c r="U176" s="263"/>
      <c r="V176" s="263"/>
      <c r="W176" s="263"/>
    </row>
    <row r="177" spans="2:23" ht="38.25" x14ac:dyDescent="0.25">
      <c r="B177" s="292" t="s">
        <v>877</v>
      </c>
      <c r="C177" s="292" t="s">
        <v>49</v>
      </c>
      <c r="D177" s="292" t="s">
        <v>50</v>
      </c>
      <c r="E177" s="292" t="s">
        <v>877</v>
      </c>
      <c r="F177" s="293">
        <v>89714</v>
      </c>
      <c r="G177" s="206" t="s">
        <v>1238</v>
      </c>
      <c r="H177" s="270" t="s">
        <v>139</v>
      </c>
      <c r="I177" s="442">
        <v>96.26</v>
      </c>
      <c r="J177" s="443">
        <v>35.799999999999997</v>
      </c>
      <c r="K177" s="298">
        <v>0</v>
      </c>
      <c r="L177" s="442">
        <v>46.11</v>
      </c>
      <c r="M177" s="424">
        <v>0</v>
      </c>
      <c r="N177" s="442">
        <v>4438.54</v>
      </c>
      <c r="O177" s="228">
        <v>0</v>
      </c>
      <c r="P177" s="263"/>
      <c r="Q177" s="263"/>
      <c r="R177" s="263"/>
      <c r="S177" s="263"/>
      <c r="T177" s="263"/>
      <c r="U177" s="263"/>
      <c r="V177" s="263"/>
      <c r="W177" s="263"/>
    </row>
    <row r="178" spans="2:23" x14ac:dyDescent="0.25">
      <c r="B178" s="292" t="s">
        <v>878</v>
      </c>
      <c r="C178" s="292" t="s">
        <v>49</v>
      </c>
      <c r="D178" s="292" t="s">
        <v>96</v>
      </c>
      <c r="E178" s="292" t="s">
        <v>878</v>
      </c>
      <c r="F178" s="293">
        <v>70340</v>
      </c>
      <c r="G178" s="206" t="s">
        <v>802</v>
      </c>
      <c r="H178" s="270" t="s">
        <v>112</v>
      </c>
      <c r="I178" s="442">
        <v>5</v>
      </c>
      <c r="J178" s="443">
        <v>43.02</v>
      </c>
      <c r="K178" s="298">
        <v>0</v>
      </c>
      <c r="L178" s="442">
        <v>55.41</v>
      </c>
      <c r="M178" s="424">
        <v>0</v>
      </c>
      <c r="N178" s="442">
        <v>277.05</v>
      </c>
      <c r="O178" s="279"/>
      <c r="P178" s="263"/>
      <c r="Q178" s="263"/>
      <c r="R178" s="263"/>
      <c r="S178" s="263"/>
      <c r="T178" s="263"/>
      <c r="U178" s="263"/>
      <c r="V178" s="263"/>
      <c r="W178" s="263"/>
    </row>
    <row r="179" spans="2:23" ht="25.5" x14ac:dyDescent="0.25">
      <c r="B179" s="292" t="s">
        <v>945</v>
      </c>
      <c r="C179" s="292" t="s">
        <v>49</v>
      </c>
      <c r="D179" s="292" t="s">
        <v>50</v>
      </c>
      <c r="E179" s="292" t="s">
        <v>945</v>
      </c>
      <c r="F179" s="293">
        <v>89867</v>
      </c>
      <c r="G179" s="206" t="s">
        <v>1274</v>
      </c>
      <c r="H179" s="270" t="s">
        <v>112</v>
      </c>
      <c r="I179" s="442">
        <v>3</v>
      </c>
      <c r="J179" s="443">
        <v>7.27</v>
      </c>
      <c r="K179" s="298">
        <v>0</v>
      </c>
      <c r="L179" s="442">
        <v>9.36</v>
      </c>
      <c r="M179" s="424">
        <v>0</v>
      </c>
      <c r="N179" s="442">
        <v>28.08</v>
      </c>
      <c r="O179" s="279"/>
      <c r="P179" s="263"/>
      <c r="Q179" s="263"/>
      <c r="R179" s="263"/>
      <c r="S179" s="263"/>
      <c r="T179" s="263"/>
      <c r="U179" s="263"/>
      <c r="V179" s="263"/>
      <c r="W179" s="263"/>
    </row>
    <row r="180" spans="2:23" ht="25.5" x14ac:dyDescent="0.25">
      <c r="B180" s="292" t="s">
        <v>946</v>
      </c>
      <c r="C180" s="292" t="s">
        <v>49</v>
      </c>
      <c r="D180" s="292" t="s">
        <v>50</v>
      </c>
      <c r="E180" s="292" t="s">
        <v>946</v>
      </c>
      <c r="F180" s="293">
        <v>89866</v>
      </c>
      <c r="G180" s="206" t="s">
        <v>1275</v>
      </c>
      <c r="H180" s="270" t="s">
        <v>112</v>
      </c>
      <c r="I180" s="442">
        <v>6</v>
      </c>
      <c r="J180" s="443">
        <v>6.28</v>
      </c>
      <c r="K180" s="298">
        <v>0</v>
      </c>
      <c r="L180" s="442">
        <v>8.08</v>
      </c>
      <c r="M180" s="424">
        <v>0</v>
      </c>
      <c r="N180" s="442">
        <v>48.48</v>
      </c>
      <c r="O180" s="279"/>
      <c r="P180" s="263"/>
      <c r="Q180" s="263"/>
      <c r="R180" s="263"/>
      <c r="S180" s="263"/>
      <c r="T180" s="263"/>
      <c r="U180" s="263"/>
      <c r="V180" s="263"/>
      <c r="W180" s="263"/>
    </row>
    <row r="181" spans="2:23" ht="38.25" x14ac:dyDescent="0.25">
      <c r="B181" s="292" t="s">
        <v>960</v>
      </c>
      <c r="C181" s="292" t="s">
        <v>49</v>
      </c>
      <c r="D181" s="292" t="s">
        <v>50</v>
      </c>
      <c r="E181" s="292" t="s">
        <v>960</v>
      </c>
      <c r="F181" s="293">
        <v>89381</v>
      </c>
      <c r="G181" s="206" t="s">
        <v>1276</v>
      </c>
      <c r="H181" s="270" t="s">
        <v>112</v>
      </c>
      <c r="I181" s="442">
        <v>5</v>
      </c>
      <c r="J181" s="443">
        <v>13.06</v>
      </c>
      <c r="K181" s="298">
        <v>0</v>
      </c>
      <c r="L181" s="442">
        <v>16.82</v>
      </c>
      <c r="M181" s="424">
        <v>0</v>
      </c>
      <c r="N181" s="442">
        <v>84.1</v>
      </c>
      <c r="O181" s="279"/>
      <c r="P181" s="263"/>
      <c r="Q181" s="263"/>
      <c r="R181" s="263"/>
      <c r="S181" s="263"/>
      <c r="T181" s="263"/>
      <c r="U181" s="263"/>
      <c r="V181" s="263"/>
      <c r="W181" s="263"/>
    </row>
    <row r="182" spans="2:23" ht="38.25" x14ac:dyDescent="0.25">
      <c r="B182" s="292" t="s">
        <v>961</v>
      </c>
      <c r="C182" s="292" t="s">
        <v>49</v>
      </c>
      <c r="D182" s="292" t="s">
        <v>50</v>
      </c>
      <c r="E182" s="292" t="s">
        <v>961</v>
      </c>
      <c r="F182" s="293">
        <v>89409</v>
      </c>
      <c r="G182" s="206" t="s">
        <v>1251</v>
      </c>
      <c r="H182" s="270" t="s">
        <v>112</v>
      </c>
      <c r="I182" s="442">
        <v>1</v>
      </c>
      <c r="J182" s="443">
        <v>8.32</v>
      </c>
      <c r="K182" s="298">
        <v>0</v>
      </c>
      <c r="L182" s="442">
        <v>10.71</v>
      </c>
      <c r="M182" s="424">
        <v>0</v>
      </c>
      <c r="N182" s="442">
        <v>10.71</v>
      </c>
      <c r="O182" s="279"/>
      <c r="P182" s="263"/>
      <c r="Q182" s="263"/>
      <c r="R182" s="263"/>
      <c r="S182" s="263"/>
      <c r="T182" s="263"/>
      <c r="U182" s="263"/>
      <c r="V182" s="263"/>
      <c r="W182" s="263"/>
    </row>
    <row r="183" spans="2:23" ht="38.25" x14ac:dyDescent="0.25">
      <c r="B183" s="292" t="s">
        <v>962</v>
      </c>
      <c r="C183" s="292" t="s">
        <v>49</v>
      </c>
      <c r="D183" s="292" t="s">
        <v>50</v>
      </c>
      <c r="E183" s="292" t="s">
        <v>962</v>
      </c>
      <c r="F183" s="293">
        <v>89408</v>
      </c>
      <c r="G183" s="206" t="s">
        <v>1252</v>
      </c>
      <c r="H183" s="270" t="s">
        <v>112</v>
      </c>
      <c r="I183" s="442">
        <v>4</v>
      </c>
      <c r="J183" s="443">
        <v>7.33</v>
      </c>
      <c r="K183" s="298">
        <v>0</v>
      </c>
      <c r="L183" s="442">
        <v>9.44</v>
      </c>
      <c r="M183" s="424">
        <v>0</v>
      </c>
      <c r="N183" s="442">
        <v>37.76</v>
      </c>
      <c r="O183" s="279"/>
      <c r="P183" s="263"/>
      <c r="Q183" s="263"/>
      <c r="R183" s="263"/>
      <c r="S183" s="263"/>
      <c r="T183" s="263"/>
      <c r="U183" s="263"/>
      <c r="V183" s="263"/>
      <c r="W183" s="263"/>
    </row>
    <row r="184" spans="2:23" ht="25.5" x14ac:dyDescent="0.25">
      <c r="B184" s="292" t="s">
        <v>963</v>
      </c>
      <c r="C184" s="292" t="s">
        <v>49</v>
      </c>
      <c r="D184" s="292" t="s">
        <v>50</v>
      </c>
      <c r="E184" s="292" t="s">
        <v>963</v>
      </c>
      <c r="F184" s="293">
        <v>89402</v>
      </c>
      <c r="G184" s="206" t="s">
        <v>1263</v>
      </c>
      <c r="H184" s="270" t="s">
        <v>139</v>
      </c>
      <c r="I184" s="442">
        <v>31.33</v>
      </c>
      <c r="J184" s="443">
        <v>11.68</v>
      </c>
      <c r="K184" s="298">
        <v>0</v>
      </c>
      <c r="L184" s="442">
        <v>15.04</v>
      </c>
      <c r="M184" s="424">
        <v>0</v>
      </c>
      <c r="N184" s="442">
        <v>471.2</v>
      </c>
      <c r="O184" s="279"/>
      <c r="P184" s="263"/>
      <c r="Q184" s="263"/>
      <c r="R184" s="263"/>
      <c r="S184" s="263"/>
      <c r="T184" s="263"/>
      <c r="U184" s="263"/>
      <c r="V184" s="263"/>
      <c r="W184" s="263"/>
    </row>
    <row r="185" spans="2:23" ht="25.5" x14ac:dyDescent="0.25">
      <c r="B185" s="292" t="s">
        <v>964</v>
      </c>
      <c r="C185" s="292" t="s">
        <v>49</v>
      </c>
      <c r="D185" s="292" t="s">
        <v>50</v>
      </c>
      <c r="E185" s="292" t="s">
        <v>964</v>
      </c>
      <c r="F185" s="293">
        <v>89440</v>
      </c>
      <c r="G185" s="206" t="s">
        <v>1254</v>
      </c>
      <c r="H185" s="270" t="s">
        <v>112</v>
      </c>
      <c r="I185" s="442">
        <v>1</v>
      </c>
      <c r="J185" s="443">
        <v>10.29</v>
      </c>
      <c r="K185" s="298">
        <v>0</v>
      </c>
      <c r="L185" s="442">
        <v>13.25</v>
      </c>
      <c r="M185" s="424">
        <v>0</v>
      </c>
      <c r="N185" s="442">
        <v>13.25</v>
      </c>
      <c r="O185" s="279"/>
      <c r="P185" s="263"/>
      <c r="Q185" s="263"/>
      <c r="R185" s="263"/>
      <c r="S185" s="263"/>
      <c r="T185" s="263"/>
      <c r="U185" s="263"/>
      <c r="V185" s="263"/>
      <c r="W185" s="263"/>
    </row>
    <row r="186" spans="2:23" ht="25.5" x14ac:dyDescent="0.25">
      <c r="B186" s="292" t="s">
        <v>965</v>
      </c>
      <c r="C186" s="292" t="s">
        <v>49</v>
      </c>
      <c r="D186" s="292" t="s">
        <v>50</v>
      </c>
      <c r="E186" s="292" t="s">
        <v>965</v>
      </c>
      <c r="F186" s="293">
        <v>93358</v>
      </c>
      <c r="G186" s="206" t="s">
        <v>1244</v>
      </c>
      <c r="H186" s="270" t="s">
        <v>1181</v>
      </c>
      <c r="I186" s="442">
        <v>5.7755999999999998</v>
      </c>
      <c r="J186" s="443">
        <v>67.41</v>
      </c>
      <c r="K186" s="298">
        <v>0</v>
      </c>
      <c r="L186" s="442">
        <v>86.83</v>
      </c>
      <c r="M186" s="424">
        <v>0</v>
      </c>
      <c r="N186" s="442">
        <v>501.49</v>
      </c>
      <c r="O186" s="279"/>
      <c r="P186" s="263"/>
      <c r="Q186" s="263"/>
      <c r="R186" s="263"/>
      <c r="S186" s="263"/>
      <c r="T186" s="263"/>
      <c r="U186" s="263"/>
      <c r="V186" s="263"/>
      <c r="W186" s="263"/>
    </row>
    <row r="187" spans="2:23" x14ac:dyDescent="0.25">
      <c r="B187" s="292" t="s">
        <v>966</v>
      </c>
      <c r="C187" s="292" t="s">
        <v>49</v>
      </c>
      <c r="D187" s="292" t="s">
        <v>50</v>
      </c>
      <c r="E187" s="292" t="s">
        <v>966</v>
      </c>
      <c r="F187" s="293">
        <v>96995</v>
      </c>
      <c r="G187" s="206" t="s">
        <v>1245</v>
      </c>
      <c r="H187" s="270" t="s">
        <v>1181</v>
      </c>
      <c r="I187" s="442">
        <v>5.7755999999999998</v>
      </c>
      <c r="J187" s="443">
        <v>40.869999999999997</v>
      </c>
      <c r="K187" s="298">
        <v>0</v>
      </c>
      <c r="L187" s="442">
        <v>52.64</v>
      </c>
      <c r="M187" s="424">
        <v>0</v>
      </c>
      <c r="N187" s="442">
        <v>304.02</v>
      </c>
      <c r="O187" s="279"/>
      <c r="P187" s="263"/>
      <c r="Q187" s="263"/>
      <c r="R187" s="263"/>
      <c r="S187" s="263"/>
      <c r="T187" s="263"/>
      <c r="U187" s="263"/>
      <c r="V187" s="263"/>
      <c r="W187" s="263"/>
    </row>
    <row r="188" spans="2:23" x14ac:dyDescent="0.25">
      <c r="B188" s="280"/>
      <c r="C188" s="280"/>
      <c r="D188" s="280"/>
      <c r="E188" s="280"/>
      <c r="F188" s="281"/>
      <c r="G188" s="282"/>
      <c r="H188" s="280"/>
      <c r="I188" s="283"/>
      <c r="J188" s="284"/>
      <c r="K188" s="284">
        <v>0</v>
      </c>
      <c r="L188" s="283"/>
      <c r="M188" s="283"/>
      <c r="N188" s="287"/>
      <c r="O188" s="286"/>
      <c r="P188" s="263"/>
      <c r="Q188" s="263"/>
      <c r="R188" s="263"/>
      <c r="S188" s="263"/>
      <c r="T188" s="263"/>
      <c r="U188" s="263"/>
      <c r="V188" s="263"/>
      <c r="W188" s="263"/>
    </row>
    <row r="189" spans="2:23" x14ac:dyDescent="0.25">
      <c r="B189" s="233" t="s">
        <v>136</v>
      </c>
      <c r="C189" s="233"/>
      <c r="D189" s="233"/>
      <c r="E189" s="233"/>
      <c r="F189" s="233"/>
      <c r="G189" s="234" t="s">
        <v>133</v>
      </c>
      <c r="H189" s="255"/>
      <c r="I189" s="256"/>
      <c r="J189" s="257"/>
      <c r="K189" s="257">
        <v>0</v>
      </c>
      <c r="L189" s="256"/>
      <c r="M189" s="256"/>
      <c r="N189" s="258">
        <v>2319.2299999999996</v>
      </c>
      <c r="O189" s="278">
        <v>0</v>
      </c>
      <c r="P189" s="263"/>
      <c r="Q189" s="263"/>
      <c r="R189" s="263"/>
      <c r="S189" s="263"/>
      <c r="T189" s="263"/>
      <c r="U189" s="263"/>
      <c r="V189" s="263"/>
      <c r="W189" s="263"/>
    </row>
    <row r="190" spans="2:23" x14ac:dyDescent="0.25">
      <c r="B190" s="226" t="s">
        <v>164</v>
      </c>
      <c r="C190" s="226"/>
      <c r="D190" s="226"/>
      <c r="E190" s="226"/>
      <c r="F190" s="226"/>
      <c r="G190" s="227" t="s">
        <v>752</v>
      </c>
      <c r="H190" s="251"/>
      <c r="I190" s="252"/>
      <c r="J190" s="253"/>
      <c r="K190" s="253">
        <v>0</v>
      </c>
      <c r="L190" s="252"/>
      <c r="M190" s="252"/>
      <c r="N190" s="254">
        <v>1120.03</v>
      </c>
      <c r="O190" s="278"/>
      <c r="P190" s="263"/>
      <c r="Q190" s="263"/>
      <c r="R190" s="263"/>
      <c r="S190" s="263"/>
      <c r="T190" s="263"/>
      <c r="U190" s="263"/>
      <c r="V190" s="263"/>
      <c r="W190" s="263"/>
    </row>
    <row r="191" spans="2:23" ht="51" x14ac:dyDescent="0.25">
      <c r="B191" s="292" t="s">
        <v>659</v>
      </c>
      <c r="C191" s="292" t="s">
        <v>49</v>
      </c>
      <c r="D191" s="292" t="s">
        <v>50</v>
      </c>
      <c r="E191" s="292" t="s">
        <v>659</v>
      </c>
      <c r="F191" s="293">
        <v>86919</v>
      </c>
      <c r="G191" s="206" t="s">
        <v>1277</v>
      </c>
      <c r="H191" s="270" t="s">
        <v>112</v>
      </c>
      <c r="I191" s="442">
        <v>1</v>
      </c>
      <c r="J191" s="443">
        <v>869.46</v>
      </c>
      <c r="K191" s="298">
        <v>0</v>
      </c>
      <c r="L191" s="442">
        <v>1120.03</v>
      </c>
      <c r="M191" s="424">
        <v>0</v>
      </c>
      <c r="N191" s="442">
        <v>1120.03</v>
      </c>
      <c r="O191" s="228"/>
      <c r="P191" s="263"/>
      <c r="Q191" s="263"/>
      <c r="R191" s="263"/>
      <c r="S191" s="263"/>
      <c r="T191" s="263"/>
      <c r="U191" s="263"/>
      <c r="V191" s="263"/>
      <c r="W191" s="263"/>
    </row>
    <row r="192" spans="2:23" x14ac:dyDescent="0.25">
      <c r="B192" s="226" t="s">
        <v>624</v>
      </c>
      <c r="C192" s="226"/>
      <c r="D192" s="226"/>
      <c r="E192" s="226"/>
      <c r="F192" s="226"/>
      <c r="G192" s="227" t="s">
        <v>717</v>
      </c>
      <c r="H192" s="251"/>
      <c r="I192" s="252"/>
      <c r="J192" s="253"/>
      <c r="K192" s="253">
        <v>0</v>
      </c>
      <c r="L192" s="252"/>
      <c r="M192" s="252"/>
      <c r="N192" s="254">
        <v>632.43999999999994</v>
      </c>
      <c r="O192" s="278"/>
      <c r="P192" s="263"/>
      <c r="Q192" s="263"/>
      <c r="R192" s="263"/>
      <c r="S192" s="263"/>
      <c r="T192" s="263"/>
      <c r="U192" s="263"/>
      <c r="V192" s="263"/>
      <c r="W192" s="263"/>
    </row>
    <row r="193" spans="2:23" s="263" customFormat="1" ht="25.5" x14ac:dyDescent="0.25">
      <c r="B193" s="292" t="s">
        <v>1076</v>
      </c>
      <c r="C193" s="270" t="s">
        <v>49</v>
      </c>
      <c r="D193" s="292" t="s">
        <v>50</v>
      </c>
      <c r="E193" s="292" t="s">
        <v>1076</v>
      </c>
      <c r="F193" s="293">
        <v>86909</v>
      </c>
      <c r="G193" s="206" t="s">
        <v>1278</v>
      </c>
      <c r="H193" s="270" t="s">
        <v>112</v>
      </c>
      <c r="I193" s="442">
        <v>1</v>
      </c>
      <c r="J193" s="443">
        <v>108.65</v>
      </c>
      <c r="K193" s="298">
        <v>0</v>
      </c>
      <c r="L193" s="442">
        <v>139.96</v>
      </c>
      <c r="M193" s="424">
        <v>0</v>
      </c>
      <c r="N193" s="442">
        <v>139.96</v>
      </c>
      <c r="O193" s="228">
        <v>0</v>
      </c>
    </row>
    <row r="194" spans="2:23" s="263" customFormat="1" ht="38.25" x14ac:dyDescent="0.25">
      <c r="B194" s="292" t="s">
        <v>1077</v>
      </c>
      <c r="C194" s="270" t="s">
        <v>49</v>
      </c>
      <c r="D194" s="292" t="s">
        <v>50</v>
      </c>
      <c r="E194" s="292" t="s">
        <v>1077</v>
      </c>
      <c r="F194" s="293">
        <v>86935</v>
      </c>
      <c r="G194" s="206" t="s">
        <v>1279</v>
      </c>
      <c r="H194" s="270" t="s">
        <v>112</v>
      </c>
      <c r="I194" s="442">
        <v>1</v>
      </c>
      <c r="J194" s="443">
        <v>339.98</v>
      </c>
      <c r="K194" s="298">
        <v>0</v>
      </c>
      <c r="L194" s="442">
        <v>437.96</v>
      </c>
      <c r="M194" s="424">
        <v>0</v>
      </c>
      <c r="N194" s="442">
        <v>437.96</v>
      </c>
      <c r="O194" s="228"/>
    </row>
    <row r="195" spans="2:23" s="263" customFormat="1" ht="25.5" x14ac:dyDescent="0.25">
      <c r="B195" s="292" t="s">
        <v>1140</v>
      </c>
      <c r="C195" s="270" t="s">
        <v>49</v>
      </c>
      <c r="D195" s="292" t="s">
        <v>50</v>
      </c>
      <c r="E195" s="292" t="s">
        <v>1140</v>
      </c>
      <c r="F195" s="293">
        <v>1301003052</v>
      </c>
      <c r="G195" s="206" t="s">
        <v>1280</v>
      </c>
      <c r="H195" s="270" t="s">
        <v>112</v>
      </c>
      <c r="I195" s="442">
        <v>1</v>
      </c>
      <c r="J195" s="443">
        <v>42.33</v>
      </c>
      <c r="K195" s="298">
        <v>0</v>
      </c>
      <c r="L195" s="442">
        <v>54.52</v>
      </c>
      <c r="M195" s="424">
        <v>0</v>
      </c>
      <c r="N195" s="442">
        <v>54.52</v>
      </c>
      <c r="O195" s="228"/>
    </row>
    <row r="196" spans="2:23" s="263" customFormat="1" x14ac:dyDescent="0.25">
      <c r="B196" s="226" t="s">
        <v>165</v>
      </c>
      <c r="C196" s="226"/>
      <c r="D196" s="226"/>
      <c r="E196" s="226"/>
      <c r="F196" s="226"/>
      <c r="G196" s="227" t="s">
        <v>400</v>
      </c>
      <c r="H196" s="251"/>
      <c r="I196" s="252"/>
      <c r="J196" s="253"/>
      <c r="K196" s="253">
        <v>0</v>
      </c>
      <c r="L196" s="252"/>
      <c r="M196" s="252"/>
      <c r="N196" s="254">
        <v>566.76</v>
      </c>
      <c r="O196" s="228"/>
    </row>
    <row r="197" spans="2:23" s="263" customFormat="1" ht="25.5" x14ac:dyDescent="0.25">
      <c r="B197" s="292" t="s">
        <v>625</v>
      </c>
      <c r="C197" s="292" t="s">
        <v>49</v>
      </c>
      <c r="D197" s="292" t="s">
        <v>51</v>
      </c>
      <c r="E197" s="292" t="s">
        <v>625</v>
      </c>
      <c r="F197" s="293">
        <v>1301002030</v>
      </c>
      <c r="G197" s="206" t="s">
        <v>1281</v>
      </c>
      <c r="H197" s="270" t="s">
        <v>112</v>
      </c>
      <c r="I197" s="442">
        <v>2</v>
      </c>
      <c r="J197" s="443">
        <v>74.2</v>
      </c>
      <c r="K197" s="298">
        <v>0</v>
      </c>
      <c r="L197" s="442">
        <v>95.58</v>
      </c>
      <c r="M197" s="424">
        <v>0</v>
      </c>
      <c r="N197" s="442">
        <v>191.16</v>
      </c>
      <c r="O197" s="228"/>
    </row>
    <row r="198" spans="2:23" s="263" customFormat="1" ht="25.5" x14ac:dyDescent="0.25">
      <c r="B198" s="292" t="s">
        <v>409</v>
      </c>
      <c r="C198" s="292" t="s">
        <v>49</v>
      </c>
      <c r="D198" s="292" t="s">
        <v>50</v>
      </c>
      <c r="E198" s="292" t="s">
        <v>409</v>
      </c>
      <c r="F198" s="293">
        <v>95547</v>
      </c>
      <c r="G198" s="206" t="s">
        <v>1282</v>
      </c>
      <c r="H198" s="270" t="s">
        <v>112</v>
      </c>
      <c r="I198" s="442">
        <v>2</v>
      </c>
      <c r="J198" s="443">
        <v>71.59</v>
      </c>
      <c r="K198" s="298">
        <v>0</v>
      </c>
      <c r="L198" s="442">
        <v>92.22</v>
      </c>
      <c r="M198" s="424">
        <v>0</v>
      </c>
      <c r="N198" s="442">
        <v>184.44</v>
      </c>
      <c r="O198" s="228"/>
    </row>
    <row r="199" spans="2:23" s="263" customFormat="1" ht="25.5" x14ac:dyDescent="0.25">
      <c r="B199" s="292" t="s">
        <v>410</v>
      </c>
      <c r="C199" s="292" t="s">
        <v>49</v>
      </c>
      <c r="D199" s="292" t="s">
        <v>51</v>
      </c>
      <c r="E199" s="292" t="s">
        <v>410</v>
      </c>
      <c r="F199" s="293">
        <v>1301004064</v>
      </c>
      <c r="G199" s="206" t="s">
        <v>1283</v>
      </c>
      <c r="H199" s="270" t="s">
        <v>112</v>
      </c>
      <c r="I199" s="442">
        <v>2</v>
      </c>
      <c r="J199" s="443">
        <v>74.2</v>
      </c>
      <c r="K199" s="298">
        <v>0</v>
      </c>
      <c r="L199" s="442">
        <v>95.58</v>
      </c>
      <c r="M199" s="424">
        <v>0</v>
      </c>
      <c r="N199" s="442">
        <v>191.16</v>
      </c>
      <c r="O199" s="228"/>
    </row>
    <row r="200" spans="2:23" x14ac:dyDescent="0.25">
      <c r="B200" s="292"/>
      <c r="C200" s="292"/>
      <c r="D200" s="292"/>
      <c r="E200" s="292"/>
      <c r="F200" s="293"/>
      <c r="G200" s="294"/>
      <c r="H200" s="295"/>
      <c r="I200" s="296"/>
      <c r="J200" s="297"/>
      <c r="K200" s="298">
        <v>0</v>
      </c>
      <c r="L200" s="298"/>
      <c r="M200" s="296"/>
      <c r="N200" s="299"/>
      <c r="O200" s="300"/>
      <c r="P200" s="263"/>
      <c r="Q200" s="263"/>
      <c r="R200" s="263"/>
      <c r="S200" s="263"/>
      <c r="T200" s="263"/>
      <c r="U200" s="263"/>
      <c r="V200" s="263"/>
      <c r="W200" s="263"/>
    </row>
    <row r="201" spans="2:23" x14ac:dyDescent="0.25">
      <c r="B201" s="233" t="s">
        <v>137</v>
      </c>
      <c r="C201" s="233"/>
      <c r="D201" s="233"/>
      <c r="E201" s="233"/>
      <c r="F201" s="233"/>
      <c r="G201" s="234" t="s">
        <v>135</v>
      </c>
      <c r="H201" s="255"/>
      <c r="I201" s="256"/>
      <c r="J201" s="255"/>
      <c r="K201" s="255">
        <v>0</v>
      </c>
      <c r="L201" s="255"/>
      <c r="M201" s="256"/>
      <c r="N201" s="258">
        <v>6335.7</v>
      </c>
      <c r="O201" s="278">
        <v>0</v>
      </c>
      <c r="P201" s="263"/>
      <c r="Q201" s="263"/>
      <c r="R201" s="263"/>
      <c r="S201" s="263"/>
      <c r="T201" s="263"/>
      <c r="U201" s="263"/>
      <c r="V201" s="263"/>
      <c r="W201" s="263"/>
    </row>
    <row r="202" spans="2:23" x14ac:dyDescent="0.25">
      <c r="B202" s="226" t="s">
        <v>166</v>
      </c>
      <c r="C202" s="226"/>
      <c r="D202" s="226"/>
      <c r="E202" s="226"/>
      <c r="F202" s="226"/>
      <c r="G202" s="227" t="s">
        <v>752</v>
      </c>
      <c r="H202" s="251"/>
      <c r="I202" s="252"/>
      <c r="J202" s="253"/>
      <c r="K202" s="253">
        <v>0</v>
      </c>
      <c r="L202" s="252"/>
      <c r="M202" s="252"/>
      <c r="N202" s="254">
        <v>1823.54</v>
      </c>
      <c r="O202" s="278"/>
      <c r="P202" s="263"/>
      <c r="Q202" s="263"/>
      <c r="R202" s="263"/>
      <c r="S202" s="263"/>
      <c r="T202" s="263"/>
      <c r="U202" s="263"/>
      <c r="V202" s="263"/>
      <c r="W202" s="263"/>
    </row>
    <row r="203" spans="2:23" ht="38.25" x14ac:dyDescent="0.25">
      <c r="B203" s="292" t="s">
        <v>721</v>
      </c>
      <c r="C203" s="292" t="s">
        <v>49</v>
      </c>
      <c r="D203" s="292" t="s">
        <v>50</v>
      </c>
      <c r="E203" s="292" t="s">
        <v>721</v>
      </c>
      <c r="F203" s="293">
        <v>86932</v>
      </c>
      <c r="G203" s="206" t="s">
        <v>1284</v>
      </c>
      <c r="H203" s="270" t="s">
        <v>112</v>
      </c>
      <c r="I203" s="442">
        <v>2</v>
      </c>
      <c r="J203" s="443">
        <v>536.13</v>
      </c>
      <c r="K203" s="298">
        <v>0</v>
      </c>
      <c r="L203" s="442">
        <v>690.64</v>
      </c>
      <c r="M203" s="424">
        <v>0</v>
      </c>
      <c r="N203" s="442">
        <v>1381.28</v>
      </c>
      <c r="O203" s="228">
        <v>0</v>
      </c>
      <c r="P203" s="263"/>
      <c r="Q203" s="263"/>
      <c r="R203" s="263"/>
      <c r="S203" s="263"/>
      <c r="T203" s="263"/>
      <c r="U203" s="263"/>
      <c r="V203" s="263"/>
      <c r="W203" s="263"/>
    </row>
    <row r="204" spans="2:23" ht="51" x14ac:dyDescent="0.25">
      <c r="B204" s="292" t="s">
        <v>722</v>
      </c>
      <c r="C204" s="292" t="s">
        <v>49</v>
      </c>
      <c r="D204" s="292" t="s">
        <v>52</v>
      </c>
      <c r="E204" s="292" t="s">
        <v>722</v>
      </c>
      <c r="F204" s="293" t="s">
        <v>1078</v>
      </c>
      <c r="G204" s="206" t="s">
        <v>767</v>
      </c>
      <c r="H204" s="270" t="s">
        <v>112</v>
      </c>
      <c r="I204" s="442">
        <v>2</v>
      </c>
      <c r="J204" s="443">
        <v>171.66</v>
      </c>
      <c r="K204" s="298">
        <v>0</v>
      </c>
      <c r="L204" s="442">
        <v>221.13</v>
      </c>
      <c r="M204" s="424">
        <v>0</v>
      </c>
      <c r="N204" s="442">
        <v>442.26</v>
      </c>
      <c r="O204" s="228"/>
      <c r="P204" s="263"/>
      <c r="Q204" s="263"/>
      <c r="R204" s="263"/>
      <c r="S204" s="263"/>
      <c r="T204" s="263"/>
      <c r="U204" s="263"/>
      <c r="V204" s="263"/>
      <c r="W204" s="263"/>
    </row>
    <row r="205" spans="2:23" x14ac:dyDescent="0.25">
      <c r="B205" s="226" t="s">
        <v>753</v>
      </c>
      <c r="C205" s="226"/>
      <c r="D205" s="226"/>
      <c r="E205" s="226"/>
      <c r="F205" s="226"/>
      <c r="G205" s="227" t="s">
        <v>717</v>
      </c>
      <c r="H205" s="251"/>
      <c r="I205" s="252"/>
      <c r="J205" s="253"/>
      <c r="K205" s="253">
        <v>0</v>
      </c>
      <c r="L205" s="252"/>
      <c r="M205" s="252"/>
      <c r="N205" s="254">
        <v>4089.08</v>
      </c>
      <c r="O205" s="278"/>
      <c r="P205" s="263"/>
      <c r="Q205" s="263"/>
      <c r="R205" s="263"/>
      <c r="S205" s="263"/>
      <c r="T205" s="263"/>
      <c r="U205" s="263"/>
      <c r="V205" s="263"/>
      <c r="W205" s="263"/>
    </row>
    <row r="206" spans="2:23" ht="25.5" x14ac:dyDescent="0.25">
      <c r="B206" s="292" t="s">
        <v>755</v>
      </c>
      <c r="C206" s="292" t="s">
        <v>49</v>
      </c>
      <c r="D206" s="292" t="s">
        <v>51</v>
      </c>
      <c r="E206" s="292" t="s">
        <v>755</v>
      </c>
      <c r="F206" s="293">
        <v>2401002010</v>
      </c>
      <c r="G206" s="206" t="s">
        <v>1285</v>
      </c>
      <c r="H206" s="270" t="s">
        <v>112</v>
      </c>
      <c r="I206" s="442">
        <v>4</v>
      </c>
      <c r="J206" s="443">
        <v>239.04</v>
      </c>
      <c r="K206" s="298">
        <v>0</v>
      </c>
      <c r="L206" s="442">
        <v>307.93</v>
      </c>
      <c r="M206" s="424">
        <v>0</v>
      </c>
      <c r="N206" s="442">
        <v>1231.72</v>
      </c>
      <c r="O206" s="278"/>
      <c r="P206" s="263"/>
      <c r="Q206" s="263"/>
      <c r="R206" s="263"/>
      <c r="S206" s="263"/>
      <c r="T206" s="263"/>
      <c r="U206" s="263"/>
      <c r="V206" s="263"/>
      <c r="W206" s="263"/>
    </row>
    <row r="207" spans="2:23" ht="25.5" x14ac:dyDescent="0.25">
      <c r="B207" s="292" t="s">
        <v>756</v>
      </c>
      <c r="C207" s="292" t="s">
        <v>49</v>
      </c>
      <c r="D207" s="292" t="s">
        <v>50</v>
      </c>
      <c r="E207" s="292" t="s">
        <v>756</v>
      </c>
      <c r="F207" s="293">
        <v>100867</v>
      </c>
      <c r="G207" s="206" t="s">
        <v>1286</v>
      </c>
      <c r="H207" s="270" t="s">
        <v>112</v>
      </c>
      <c r="I207" s="442">
        <v>2</v>
      </c>
      <c r="J207" s="443">
        <v>360.46</v>
      </c>
      <c r="K207" s="298">
        <v>0</v>
      </c>
      <c r="L207" s="442">
        <v>464.34</v>
      </c>
      <c r="M207" s="424">
        <v>0</v>
      </c>
      <c r="N207" s="442">
        <v>928.68</v>
      </c>
      <c r="O207" s="278"/>
      <c r="P207" s="263"/>
      <c r="Q207" s="263"/>
      <c r="R207" s="263"/>
      <c r="S207" s="263"/>
      <c r="T207" s="263"/>
      <c r="U207" s="263"/>
      <c r="V207" s="263"/>
      <c r="W207" s="263"/>
    </row>
    <row r="208" spans="2:23" ht="25.5" x14ac:dyDescent="0.25">
      <c r="B208" s="292" t="s">
        <v>757</v>
      </c>
      <c r="C208" s="292" t="s">
        <v>49</v>
      </c>
      <c r="D208" s="292" t="s">
        <v>50</v>
      </c>
      <c r="E208" s="292" t="s">
        <v>757</v>
      </c>
      <c r="F208" s="293">
        <v>100868</v>
      </c>
      <c r="G208" s="206" t="s">
        <v>1287</v>
      </c>
      <c r="H208" s="270" t="s">
        <v>112</v>
      </c>
      <c r="I208" s="442">
        <v>4</v>
      </c>
      <c r="J208" s="443">
        <v>374.3</v>
      </c>
      <c r="K208" s="298">
        <v>0</v>
      </c>
      <c r="L208" s="442">
        <v>482.17</v>
      </c>
      <c r="M208" s="424">
        <v>0</v>
      </c>
      <c r="N208" s="442">
        <v>1928.68</v>
      </c>
      <c r="O208" s="278"/>
      <c r="P208" s="263"/>
      <c r="Q208" s="263"/>
      <c r="R208" s="263"/>
      <c r="S208" s="263"/>
      <c r="T208" s="263"/>
      <c r="U208" s="263"/>
      <c r="V208" s="263"/>
      <c r="W208" s="263"/>
    </row>
    <row r="209" spans="2:23" x14ac:dyDescent="0.25">
      <c r="B209" s="226" t="s">
        <v>754</v>
      </c>
      <c r="C209" s="226"/>
      <c r="D209" s="226"/>
      <c r="E209" s="226"/>
      <c r="F209" s="226"/>
      <c r="G209" s="227" t="s">
        <v>400</v>
      </c>
      <c r="H209" s="251"/>
      <c r="I209" s="252"/>
      <c r="J209" s="253"/>
      <c r="K209" s="253">
        <v>0</v>
      </c>
      <c r="L209" s="252"/>
      <c r="M209" s="252"/>
      <c r="N209" s="254">
        <v>423.08</v>
      </c>
      <c r="O209" s="278"/>
      <c r="P209" s="263"/>
      <c r="Q209" s="263"/>
      <c r="R209" s="263"/>
      <c r="S209" s="263"/>
      <c r="T209" s="263"/>
      <c r="U209" s="263"/>
      <c r="V209" s="263"/>
      <c r="W209" s="263"/>
    </row>
    <row r="210" spans="2:23" ht="25.5" x14ac:dyDescent="0.25">
      <c r="B210" s="292" t="s">
        <v>758</v>
      </c>
      <c r="C210" s="292" t="s">
        <v>49</v>
      </c>
      <c r="D210" s="292" t="s">
        <v>51</v>
      </c>
      <c r="E210" s="292" t="s">
        <v>758</v>
      </c>
      <c r="F210" s="293">
        <v>2401001000</v>
      </c>
      <c r="G210" s="206" t="s">
        <v>1288</v>
      </c>
      <c r="H210" s="270" t="s">
        <v>112</v>
      </c>
      <c r="I210" s="442">
        <v>2</v>
      </c>
      <c r="J210" s="443">
        <v>164.22</v>
      </c>
      <c r="K210" s="298">
        <v>0</v>
      </c>
      <c r="L210" s="442">
        <v>211.54</v>
      </c>
      <c r="M210" s="424">
        <v>0</v>
      </c>
      <c r="N210" s="442">
        <v>423.08</v>
      </c>
      <c r="O210" s="228">
        <v>0</v>
      </c>
      <c r="P210" s="263"/>
      <c r="Q210" s="263"/>
      <c r="R210" s="263"/>
      <c r="S210" s="263"/>
      <c r="T210" s="263"/>
      <c r="U210" s="263"/>
      <c r="V210" s="263"/>
      <c r="W210" s="263"/>
    </row>
    <row r="211" spans="2:23" x14ac:dyDescent="0.25">
      <c r="B211" s="292"/>
      <c r="C211" s="292"/>
      <c r="D211" s="292"/>
      <c r="E211" s="292"/>
      <c r="F211" s="293"/>
      <c r="G211" s="294"/>
      <c r="H211" s="295"/>
      <c r="I211" s="296"/>
      <c r="J211" s="298"/>
      <c r="K211" s="298">
        <v>0</v>
      </c>
      <c r="L211" s="298"/>
      <c r="M211" s="296"/>
      <c r="N211" s="299"/>
      <c r="O211" s="300"/>
      <c r="P211" s="263"/>
      <c r="Q211" s="263"/>
      <c r="R211" s="263"/>
      <c r="S211" s="263"/>
      <c r="T211" s="263"/>
      <c r="U211" s="263"/>
      <c r="V211" s="263"/>
      <c r="W211" s="263"/>
    </row>
    <row r="212" spans="2:23" x14ac:dyDescent="0.25">
      <c r="B212" s="233" t="s">
        <v>140</v>
      </c>
      <c r="C212" s="233"/>
      <c r="D212" s="233"/>
      <c r="E212" s="233"/>
      <c r="F212" s="233"/>
      <c r="G212" s="234" t="s">
        <v>138</v>
      </c>
      <c r="H212" s="255"/>
      <c r="I212" s="256"/>
      <c r="J212" s="256"/>
      <c r="K212" s="427">
        <v>0</v>
      </c>
      <c r="L212" s="256"/>
      <c r="M212" s="256"/>
      <c r="N212" s="258">
        <v>35144.640000000007</v>
      </c>
      <c r="O212" s="235"/>
      <c r="P212" s="263"/>
      <c r="Q212" s="263"/>
      <c r="R212" s="263"/>
      <c r="S212" s="263"/>
      <c r="T212" s="263"/>
      <c r="U212" s="263"/>
      <c r="V212" s="263"/>
      <c r="W212" s="263"/>
    </row>
    <row r="213" spans="2:23" x14ac:dyDescent="0.25">
      <c r="B213" s="226" t="s">
        <v>167</v>
      </c>
      <c r="C213" s="226"/>
      <c r="D213" s="226"/>
      <c r="E213" s="226"/>
      <c r="F213" s="226"/>
      <c r="G213" s="227" t="s">
        <v>804</v>
      </c>
      <c r="H213" s="251"/>
      <c r="I213" s="252"/>
      <c r="J213" s="253"/>
      <c r="K213" s="253">
        <v>0</v>
      </c>
      <c r="L213" s="252"/>
      <c r="M213" s="252"/>
      <c r="N213" s="254">
        <v>10164.949999999999</v>
      </c>
      <c r="O213" s="228">
        <v>0</v>
      </c>
      <c r="P213" s="263"/>
      <c r="Q213" s="263"/>
      <c r="R213" s="263"/>
      <c r="S213" s="263"/>
      <c r="T213" s="263"/>
      <c r="U213" s="263"/>
      <c r="V213" s="263"/>
      <c r="W213" s="263"/>
    </row>
    <row r="214" spans="2:23" ht="38.25" x14ac:dyDescent="0.25">
      <c r="B214" s="292" t="s">
        <v>723</v>
      </c>
      <c r="C214" s="292" t="s">
        <v>49</v>
      </c>
      <c r="D214" s="292" t="s">
        <v>50</v>
      </c>
      <c r="E214" s="292" t="s">
        <v>723</v>
      </c>
      <c r="F214" s="293">
        <v>91935</v>
      </c>
      <c r="G214" s="206" t="s">
        <v>1289</v>
      </c>
      <c r="H214" s="270" t="s">
        <v>139</v>
      </c>
      <c r="I214" s="442">
        <v>16.579999999999998</v>
      </c>
      <c r="J214" s="443">
        <v>21.78</v>
      </c>
      <c r="K214" s="298">
        <v>0</v>
      </c>
      <c r="L214" s="442">
        <v>28.05</v>
      </c>
      <c r="M214" s="424">
        <v>0</v>
      </c>
      <c r="N214" s="442">
        <v>465.06</v>
      </c>
      <c r="O214" s="228">
        <v>0</v>
      </c>
      <c r="P214" s="263"/>
      <c r="Q214" s="263"/>
      <c r="R214" s="263"/>
      <c r="S214" s="263"/>
      <c r="T214" s="263"/>
      <c r="U214" s="263"/>
      <c r="V214" s="263"/>
      <c r="W214" s="263"/>
    </row>
    <row r="215" spans="2:23" ht="38.25" x14ac:dyDescent="0.25">
      <c r="B215" s="292" t="s">
        <v>724</v>
      </c>
      <c r="C215" s="292" t="s">
        <v>49</v>
      </c>
      <c r="D215" s="292" t="s">
        <v>50</v>
      </c>
      <c r="E215" s="292" t="s">
        <v>724</v>
      </c>
      <c r="F215" s="293">
        <v>101562</v>
      </c>
      <c r="G215" s="206" t="s">
        <v>1290</v>
      </c>
      <c r="H215" s="270" t="s">
        <v>139</v>
      </c>
      <c r="I215" s="442">
        <v>77.11</v>
      </c>
      <c r="J215" s="443">
        <v>21.92</v>
      </c>
      <c r="K215" s="298">
        <v>0</v>
      </c>
      <c r="L215" s="442">
        <v>28.23</v>
      </c>
      <c r="M215" s="424">
        <v>0</v>
      </c>
      <c r="N215" s="442">
        <v>2176.81</v>
      </c>
      <c r="O215" s="228">
        <v>0</v>
      </c>
      <c r="P215" s="263"/>
      <c r="Q215" s="263"/>
      <c r="R215" s="263"/>
      <c r="S215" s="263"/>
      <c r="T215" s="263"/>
      <c r="U215" s="263"/>
      <c r="V215" s="263"/>
      <c r="W215" s="263"/>
    </row>
    <row r="216" spans="2:23" ht="38.25" x14ac:dyDescent="0.25">
      <c r="B216" s="292" t="s">
        <v>879</v>
      </c>
      <c r="C216" s="292" t="s">
        <v>49</v>
      </c>
      <c r="D216" s="292" t="s">
        <v>50</v>
      </c>
      <c r="E216" s="292" t="s">
        <v>879</v>
      </c>
      <c r="F216" s="293">
        <v>91926</v>
      </c>
      <c r="G216" s="206" t="s">
        <v>1291</v>
      </c>
      <c r="H216" s="270" t="s">
        <v>139</v>
      </c>
      <c r="I216" s="442">
        <v>1215.22</v>
      </c>
      <c r="J216" s="443">
        <v>3.7</v>
      </c>
      <c r="K216" s="298">
        <v>0</v>
      </c>
      <c r="L216" s="442">
        <v>4.76</v>
      </c>
      <c r="M216" s="424">
        <v>0</v>
      </c>
      <c r="N216" s="442">
        <v>5784.44</v>
      </c>
      <c r="O216" s="228">
        <v>0</v>
      </c>
      <c r="P216" s="263"/>
      <c r="Q216" s="263"/>
      <c r="R216" s="263"/>
      <c r="S216" s="263"/>
      <c r="T216" s="263"/>
      <c r="U216" s="263"/>
      <c r="V216" s="263"/>
      <c r="W216" s="263"/>
    </row>
    <row r="217" spans="2:23" ht="38.25" x14ac:dyDescent="0.25">
      <c r="B217" s="292" t="s">
        <v>880</v>
      </c>
      <c r="C217" s="292" t="s">
        <v>49</v>
      </c>
      <c r="D217" s="292" t="s">
        <v>50</v>
      </c>
      <c r="E217" s="292" t="s">
        <v>880</v>
      </c>
      <c r="F217" s="293">
        <v>91928</v>
      </c>
      <c r="G217" s="206" t="s">
        <v>1292</v>
      </c>
      <c r="H217" s="270" t="s">
        <v>139</v>
      </c>
      <c r="I217" s="442">
        <v>235.27</v>
      </c>
      <c r="J217" s="443">
        <v>5.74</v>
      </c>
      <c r="K217" s="298">
        <v>0</v>
      </c>
      <c r="L217" s="442">
        <v>7.39</v>
      </c>
      <c r="M217" s="424">
        <v>0</v>
      </c>
      <c r="N217" s="442">
        <v>1738.64</v>
      </c>
      <c r="O217" s="228">
        <v>0</v>
      </c>
      <c r="P217" s="263"/>
      <c r="Q217" s="263"/>
      <c r="R217" s="263"/>
      <c r="S217" s="263"/>
      <c r="T217" s="263"/>
      <c r="U217" s="263"/>
      <c r="V217" s="263"/>
      <c r="W217" s="263"/>
    </row>
    <row r="218" spans="2:23" x14ac:dyDescent="0.25">
      <c r="B218" s="226" t="s">
        <v>759</v>
      </c>
      <c r="C218" s="226"/>
      <c r="D218" s="226"/>
      <c r="E218" s="226"/>
      <c r="F218" s="226"/>
      <c r="G218" s="227" t="s">
        <v>808</v>
      </c>
      <c r="H218" s="251"/>
      <c r="I218" s="252"/>
      <c r="J218" s="253"/>
      <c r="K218" s="253">
        <v>0</v>
      </c>
      <c r="L218" s="252"/>
      <c r="M218" s="252"/>
      <c r="N218" s="254">
        <v>2209.09</v>
      </c>
      <c r="O218" s="228"/>
      <c r="P218" s="263"/>
      <c r="Q218" s="263"/>
      <c r="R218" s="263"/>
      <c r="S218" s="263"/>
      <c r="T218" s="263"/>
      <c r="U218" s="263"/>
      <c r="V218" s="263"/>
      <c r="W218" s="263"/>
    </row>
    <row r="219" spans="2:23" ht="25.5" x14ac:dyDescent="0.25">
      <c r="B219" s="292" t="s">
        <v>761</v>
      </c>
      <c r="C219" s="292" t="s">
        <v>49</v>
      </c>
      <c r="D219" s="292" t="s">
        <v>50</v>
      </c>
      <c r="E219" s="292" t="s">
        <v>761</v>
      </c>
      <c r="F219" s="293">
        <v>91939</v>
      </c>
      <c r="G219" s="206" t="s">
        <v>1293</v>
      </c>
      <c r="H219" s="270" t="s">
        <v>112</v>
      </c>
      <c r="I219" s="442">
        <v>21</v>
      </c>
      <c r="J219" s="443">
        <v>26.46</v>
      </c>
      <c r="K219" s="298">
        <v>0</v>
      </c>
      <c r="L219" s="442">
        <v>34.08</v>
      </c>
      <c r="M219" s="424">
        <v>0</v>
      </c>
      <c r="N219" s="442">
        <v>715.68</v>
      </c>
      <c r="O219" s="228">
        <v>0</v>
      </c>
      <c r="P219" s="263"/>
      <c r="Q219" s="263"/>
      <c r="R219" s="263"/>
      <c r="S219" s="263"/>
      <c r="T219" s="263"/>
      <c r="U219" s="263"/>
      <c r="V219" s="263"/>
      <c r="W219" s="263"/>
    </row>
    <row r="220" spans="2:23" ht="25.5" x14ac:dyDescent="0.25">
      <c r="B220" s="292" t="s">
        <v>762</v>
      </c>
      <c r="C220" s="292" t="s">
        <v>49</v>
      </c>
      <c r="D220" s="292" t="s">
        <v>50</v>
      </c>
      <c r="E220" s="292" t="s">
        <v>762</v>
      </c>
      <c r="F220" s="293">
        <v>91941</v>
      </c>
      <c r="G220" s="206" t="s">
        <v>1294</v>
      </c>
      <c r="H220" s="270" t="s">
        <v>112</v>
      </c>
      <c r="I220" s="442">
        <v>24</v>
      </c>
      <c r="J220" s="443">
        <v>9.81</v>
      </c>
      <c r="K220" s="298">
        <v>0</v>
      </c>
      <c r="L220" s="442">
        <v>12.63</v>
      </c>
      <c r="M220" s="424">
        <v>0</v>
      </c>
      <c r="N220" s="442">
        <v>303.12</v>
      </c>
      <c r="O220" s="228">
        <v>0</v>
      </c>
      <c r="P220" s="263"/>
      <c r="Q220" s="263"/>
      <c r="R220" s="263"/>
      <c r="S220" s="263"/>
      <c r="T220" s="263"/>
      <c r="U220" s="263"/>
      <c r="V220" s="263"/>
      <c r="W220" s="263"/>
    </row>
    <row r="221" spans="2:23" ht="25.5" x14ac:dyDescent="0.25">
      <c r="B221" s="292" t="s">
        <v>763</v>
      </c>
      <c r="C221" s="292" t="s">
        <v>49</v>
      </c>
      <c r="D221" s="292" t="s">
        <v>50</v>
      </c>
      <c r="E221" s="292" t="s">
        <v>763</v>
      </c>
      <c r="F221" s="293">
        <v>91940</v>
      </c>
      <c r="G221" s="206" t="s">
        <v>1295</v>
      </c>
      <c r="H221" s="270" t="s">
        <v>112</v>
      </c>
      <c r="I221" s="442">
        <v>19</v>
      </c>
      <c r="J221" s="443">
        <v>15.3</v>
      </c>
      <c r="K221" s="298">
        <v>0</v>
      </c>
      <c r="L221" s="442">
        <v>19.7</v>
      </c>
      <c r="M221" s="424">
        <v>0</v>
      </c>
      <c r="N221" s="442">
        <v>374.3</v>
      </c>
      <c r="O221" s="228">
        <v>0</v>
      </c>
      <c r="P221" s="263"/>
      <c r="Q221" s="263"/>
      <c r="R221" s="263"/>
      <c r="S221" s="263"/>
      <c r="T221" s="263"/>
      <c r="U221" s="263"/>
      <c r="V221" s="263"/>
      <c r="W221" s="263"/>
    </row>
    <row r="222" spans="2:23" ht="25.5" x14ac:dyDescent="0.25">
      <c r="B222" s="292" t="s">
        <v>764</v>
      </c>
      <c r="C222" s="292" t="s">
        <v>49</v>
      </c>
      <c r="D222" s="292" t="s">
        <v>50</v>
      </c>
      <c r="E222" s="292" t="s">
        <v>764</v>
      </c>
      <c r="F222" s="293">
        <v>91936</v>
      </c>
      <c r="G222" s="206" t="s">
        <v>1296</v>
      </c>
      <c r="H222" s="270" t="s">
        <v>112</v>
      </c>
      <c r="I222" s="442">
        <v>32</v>
      </c>
      <c r="J222" s="443">
        <v>15.22</v>
      </c>
      <c r="K222" s="298">
        <v>0</v>
      </c>
      <c r="L222" s="442">
        <v>19.600000000000001</v>
      </c>
      <c r="M222" s="424">
        <v>0</v>
      </c>
      <c r="N222" s="442">
        <v>627.20000000000005</v>
      </c>
      <c r="O222" s="228">
        <v>0</v>
      </c>
      <c r="P222" s="263"/>
      <c r="Q222" s="263"/>
      <c r="R222" s="263"/>
      <c r="S222" s="263"/>
      <c r="T222" s="263"/>
      <c r="U222" s="263"/>
      <c r="V222" s="263"/>
      <c r="W222" s="263"/>
    </row>
    <row r="223" spans="2:23" ht="38.25" x14ac:dyDescent="0.25">
      <c r="B223" s="292" t="s">
        <v>765</v>
      </c>
      <c r="C223" s="292" t="s">
        <v>49</v>
      </c>
      <c r="D223" s="292" t="s">
        <v>50</v>
      </c>
      <c r="E223" s="292" t="s">
        <v>765</v>
      </c>
      <c r="F223" s="293">
        <v>97886</v>
      </c>
      <c r="G223" s="206" t="s">
        <v>1297</v>
      </c>
      <c r="H223" s="270" t="s">
        <v>112</v>
      </c>
      <c r="I223" s="442">
        <v>1</v>
      </c>
      <c r="J223" s="443">
        <v>146.56</v>
      </c>
      <c r="K223" s="298">
        <v>0</v>
      </c>
      <c r="L223" s="442">
        <v>188.79</v>
      </c>
      <c r="M223" s="424">
        <v>0</v>
      </c>
      <c r="N223" s="442">
        <v>188.79</v>
      </c>
      <c r="O223" s="228">
        <v>0</v>
      </c>
      <c r="P223" s="263"/>
      <c r="Q223" s="263"/>
      <c r="R223" s="263"/>
      <c r="S223" s="263"/>
      <c r="T223" s="263"/>
      <c r="U223" s="263"/>
      <c r="V223" s="263"/>
      <c r="W223" s="263"/>
    </row>
    <row r="224" spans="2:23" x14ac:dyDescent="0.25">
      <c r="B224" s="226" t="s">
        <v>760</v>
      </c>
      <c r="C224" s="226"/>
      <c r="D224" s="226"/>
      <c r="E224" s="226"/>
      <c r="F224" s="226"/>
      <c r="G224" s="227" t="s">
        <v>951</v>
      </c>
      <c r="H224" s="251"/>
      <c r="I224" s="252"/>
      <c r="J224" s="253"/>
      <c r="K224" s="253">
        <v>0</v>
      </c>
      <c r="L224" s="252"/>
      <c r="M224" s="252"/>
      <c r="N224" s="254">
        <v>2011.5</v>
      </c>
      <c r="O224" s="228"/>
      <c r="P224" s="263"/>
      <c r="Q224" s="263"/>
      <c r="R224" s="263"/>
      <c r="S224" s="263"/>
      <c r="T224" s="263"/>
      <c r="U224" s="263"/>
      <c r="V224" s="263"/>
      <c r="W224" s="263"/>
    </row>
    <row r="225" spans="2:23" x14ac:dyDescent="0.25">
      <c r="B225" s="292" t="s">
        <v>766</v>
      </c>
      <c r="C225" s="292" t="s">
        <v>49</v>
      </c>
      <c r="D225" s="292" t="s">
        <v>51</v>
      </c>
      <c r="E225" s="292" t="s">
        <v>766</v>
      </c>
      <c r="F225" s="293">
        <v>1201002056</v>
      </c>
      <c r="G225" s="206" t="s">
        <v>1298</v>
      </c>
      <c r="H225" s="270" t="s">
        <v>112</v>
      </c>
      <c r="I225" s="442">
        <v>7</v>
      </c>
      <c r="J225" s="443">
        <v>4.2699999999999996</v>
      </c>
      <c r="K225" s="298">
        <v>0</v>
      </c>
      <c r="L225" s="442">
        <v>5.5</v>
      </c>
      <c r="M225" s="424">
        <v>0</v>
      </c>
      <c r="N225" s="442">
        <v>38.5</v>
      </c>
      <c r="O225" s="228">
        <v>0</v>
      </c>
      <c r="P225" s="263"/>
      <c r="Q225" s="263"/>
      <c r="R225" s="263"/>
      <c r="S225" s="263"/>
      <c r="T225" s="263"/>
      <c r="U225" s="263"/>
      <c r="V225" s="263"/>
      <c r="W225" s="263"/>
    </row>
    <row r="226" spans="2:23" ht="25.5" x14ac:dyDescent="0.25">
      <c r="B226" s="292" t="s">
        <v>881</v>
      </c>
      <c r="C226" s="292" t="s">
        <v>49</v>
      </c>
      <c r="D226" s="292" t="s">
        <v>50</v>
      </c>
      <c r="E226" s="292" t="s">
        <v>881</v>
      </c>
      <c r="F226" s="293">
        <v>91953</v>
      </c>
      <c r="G226" s="206" t="s">
        <v>1299</v>
      </c>
      <c r="H226" s="270" t="s">
        <v>112</v>
      </c>
      <c r="I226" s="442">
        <v>1</v>
      </c>
      <c r="J226" s="443">
        <v>26.18</v>
      </c>
      <c r="K226" s="298">
        <v>0</v>
      </c>
      <c r="L226" s="442">
        <v>33.72</v>
      </c>
      <c r="M226" s="424">
        <v>0</v>
      </c>
      <c r="N226" s="442">
        <v>33.72</v>
      </c>
      <c r="O226" s="228">
        <v>0</v>
      </c>
      <c r="P226" s="263"/>
      <c r="Q226" s="263"/>
      <c r="R226" s="263"/>
      <c r="S226" s="263"/>
      <c r="T226" s="263"/>
      <c r="U226" s="263"/>
      <c r="V226" s="263"/>
      <c r="W226" s="263"/>
    </row>
    <row r="227" spans="2:23" ht="38.25" x14ac:dyDescent="0.25">
      <c r="B227" s="292" t="s">
        <v>882</v>
      </c>
      <c r="C227" s="292" t="s">
        <v>49</v>
      </c>
      <c r="D227" s="292" t="s">
        <v>50</v>
      </c>
      <c r="E227" s="292" t="s">
        <v>882</v>
      </c>
      <c r="F227" s="293">
        <v>92023</v>
      </c>
      <c r="G227" s="206" t="s">
        <v>1300</v>
      </c>
      <c r="H227" s="270" t="s">
        <v>112</v>
      </c>
      <c r="I227" s="442">
        <v>13</v>
      </c>
      <c r="J227" s="443">
        <v>44.54</v>
      </c>
      <c r="K227" s="298">
        <v>0</v>
      </c>
      <c r="L227" s="442">
        <v>57.37</v>
      </c>
      <c r="M227" s="424">
        <v>0</v>
      </c>
      <c r="N227" s="442">
        <v>745.81</v>
      </c>
      <c r="O227" s="228">
        <v>0</v>
      </c>
      <c r="P227" s="263"/>
      <c r="Q227" s="263"/>
      <c r="R227" s="263"/>
      <c r="S227" s="263"/>
      <c r="T227" s="263"/>
      <c r="U227" s="263"/>
      <c r="V227" s="263"/>
      <c r="W227" s="263"/>
    </row>
    <row r="228" spans="2:23" ht="25.5" x14ac:dyDescent="0.25">
      <c r="B228" s="292" t="s">
        <v>883</v>
      </c>
      <c r="C228" s="292" t="s">
        <v>49</v>
      </c>
      <c r="D228" s="292" t="s">
        <v>50</v>
      </c>
      <c r="E228" s="292" t="s">
        <v>883</v>
      </c>
      <c r="F228" s="293">
        <v>92000</v>
      </c>
      <c r="G228" s="206" t="s">
        <v>1301</v>
      </c>
      <c r="H228" s="270" t="s">
        <v>112</v>
      </c>
      <c r="I228" s="442">
        <v>23</v>
      </c>
      <c r="J228" s="443">
        <v>27.52</v>
      </c>
      <c r="K228" s="298">
        <v>0</v>
      </c>
      <c r="L228" s="442">
        <v>35.450000000000003</v>
      </c>
      <c r="M228" s="424">
        <v>0</v>
      </c>
      <c r="N228" s="442">
        <v>815.35</v>
      </c>
      <c r="O228" s="228">
        <v>0</v>
      </c>
      <c r="P228" s="263"/>
      <c r="Q228" s="263"/>
      <c r="R228" s="263"/>
      <c r="S228" s="263"/>
      <c r="T228" s="263"/>
      <c r="U228" s="263"/>
      <c r="V228" s="263"/>
      <c r="W228" s="263"/>
    </row>
    <row r="229" spans="2:23" ht="25.5" x14ac:dyDescent="0.25">
      <c r="B229" s="292" t="s">
        <v>884</v>
      </c>
      <c r="C229" s="292" t="s">
        <v>49</v>
      </c>
      <c r="D229" s="292" t="s">
        <v>50</v>
      </c>
      <c r="E229" s="292" t="s">
        <v>884</v>
      </c>
      <c r="F229" s="293">
        <v>91996</v>
      </c>
      <c r="G229" s="206" t="s">
        <v>1302</v>
      </c>
      <c r="H229" s="270" t="s">
        <v>112</v>
      </c>
      <c r="I229" s="442">
        <v>3</v>
      </c>
      <c r="J229" s="443">
        <v>30.75</v>
      </c>
      <c r="K229" s="298">
        <v>0</v>
      </c>
      <c r="L229" s="442">
        <v>39.61</v>
      </c>
      <c r="M229" s="424">
        <v>0</v>
      </c>
      <c r="N229" s="442">
        <v>118.83</v>
      </c>
      <c r="O229" s="228">
        <v>0</v>
      </c>
      <c r="P229" s="263"/>
      <c r="Q229" s="263"/>
      <c r="R229" s="263"/>
      <c r="S229" s="263"/>
      <c r="T229" s="263"/>
      <c r="U229" s="263"/>
      <c r="V229" s="263"/>
      <c r="W229" s="263"/>
    </row>
    <row r="230" spans="2:23" ht="25.5" x14ac:dyDescent="0.25">
      <c r="B230" s="292" t="s">
        <v>885</v>
      </c>
      <c r="C230" s="292" t="s">
        <v>49</v>
      </c>
      <c r="D230" s="292" t="s">
        <v>50</v>
      </c>
      <c r="E230" s="292" t="s">
        <v>885</v>
      </c>
      <c r="F230" s="293">
        <v>91997</v>
      </c>
      <c r="G230" s="206" t="s">
        <v>1303</v>
      </c>
      <c r="H230" s="270" t="s">
        <v>112</v>
      </c>
      <c r="I230" s="442">
        <v>1</v>
      </c>
      <c r="J230" s="443">
        <v>32.82</v>
      </c>
      <c r="K230" s="298">
        <v>0</v>
      </c>
      <c r="L230" s="442">
        <v>42.27</v>
      </c>
      <c r="M230" s="424">
        <v>0</v>
      </c>
      <c r="N230" s="442">
        <v>42.27</v>
      </c>
      <c r="O230" s="228">
        <v>0</v>
      </c>
      <c r="P230" s="263"/>
      <c r="Q230" s="263"/>
      <c r="R230" s="263"/>
      <c r="S230" s="263"/>
      <c r="T230" s="263"/>
      <c r="U230" s="263"/>
      <c r="V230" s="263"/>
      <c r="W230" s="263"/>
    </row>
    <row r="231" spans="2:23" ht="25.5" x14ac:dyDescent="0.25">
      <c r="B231" s="292" t="s">
        <v>952</v>
      </c>
      <c r="C231" s="292" t="s">
        <v>49</v>
      </c>
      <c r="D231" s="292" t="s">
        <v>50</v>
      </c>
      <c r="E231" s="292" t="s">
        <v>952</v>
      </c>
      <c r="F231" s="293">
        <v>92004</v>
      </c>
      <c r="G231" s="206" t="s">
        <v>1304</v>
      </c>
      <c r="H231" s="270" t="s">
        <v>112</v>
      </c>
      <c r="I231" s="442">
        <v>2</v>
      </c>
      <c r="J231" s="443">
        <v>49.16</v>
      </c>
      <c r="K231" s="298">
        <v>0</v>
      </c>
      <c r="L231" s="442">
        <v>63.32</v>
      </c>
      <c r="M231" s="424">
        <v>0</v>
      </c>
      <c r="N231" s="442">
        <v>126.64</v>
      </c>
      <c r="O231" s="228"/>
      <c r="P231" s="263"/>
      <c r="Q231" s="263"/>
      <c r="R231" s="263"/>
      <c r="S231" s="263"/>
      <c r="T231" s="263"/>
      <c r="U231" s="263"/>
      <c r="V231" s="263"/>
      <c r="W231" s="263"/>
    </row>
    <row r="232" spans="2:23" ht="25.5" x14ac:dyDescent="0.25">
      <c r="B232" s="292" t="s">
        <v>958</v>
      </c>
      <c r="C232" s="292" t="s">
        <v>49</v>
      </c>
      <c r="D232" s="292" t="s">
        <v>50</v>
      </c>
      <c r="E232" s="292" t="s">
        <v>958</v>
      </c>
      <c r="F232" s="293">
        <v>101632</v>
      </c>
      <c r="G232" s="206" t="s">
        <v>1305</v>
      </c>
      <c r="H232" s="270" t="s">
        <v>112</v>
      </c>
      <c r="I232" s="442">
        <v>2</v>
      </c>
      <c r="J232" s="443">
        <v>35.08</v>
      </c>
      <c r="K232" s="298">
        <v>0</v>
      </c>
      <c r="L232" s="442">
        <v>45.19</v>
      </c>
      <c r="M232" s="424">
        <v>0</v>
      </c>
      <c r="N232" s="442">
        <v>90.38</v>
      </c>
      <c r="O232" s="228"/>
      <c r="P232" s="263"/>
      <c r="Q232" s="263"/>
      <c r="R232" s="263"/>
      <c r="S232" s="263"/>
      <c r="T232" s="263"/>
      <c r="U232" s="263"/>
      <c r="V232" s="263"/>
      <c r="W232" s="263"/>
    </row>
    <row r="233" spans="2:23" x14ac:dyDescent="0.25">
      <c r="B233" s="226" t="s">
        <v>886</v>
      </c>
      <c r="C233" s="226"/>
      <c r="D233" s="226"/>
      <c r="E233" s="226"/>
      <c r="F233" s="226"/>
      <c r="G233" s="227" t="s">
        <v>805</v>
      </c>
      <c r="H233" s="251"/>
      <c r="I233" s="252"/>
      <c r="J233" s="253"/>
      <c r="K233" s="253">
        <v>0</v>
      </c>
      <c r="L233" s="252"/>
      <c r="M233" s="252"/>
      <c r="N233" s="254">
        <v>1495.9</v>
      </c>
      <c r="O233" s="228"/>
      <c r="P233" s="263"/>
      <c r="Q233" s="263"/>
      <c r="R233" s="263"/>
      <c r="S233" s="263"/>
      <c r="T233" s="263"/>
      <c r="U233" s="263"/>
      <c r="V233" s="263"/>
      <c r="W233" s="263"/>
    </row>
    <row r="234" spans="2:23" ht="25.5" x14ac:dyDescent="0.25">
      <c r="B234" s="292" t="s">
        <v>887</v>
      </c>
      <c r="C234" s="292" t="s">
        <v>49</v>
      </c>
      <c r="D234" s="292" t="s">
        <v>50</v>
      </c>
      <c r="E234" s="292" t="s">
        <v>887</v>
      </c>
      <c r="F234" s="293">
        <v>93660</v>
      </c>
      <c r="G234" s="206" t="s">
        <v>1306</v>
      </c>
      <c r="H234" s="270" t="s">
        <v>112</v>
      </c>
      <c r="I234" s="442">
        <v>5</v>
      </c>
      <c r="J234" s="443">
        <v>57.77</v>
      </c>
      <c r="K234" s="298">
        <v>0</v>
      </c>
      <c r="L234" s="442">
        <v>74.41</v>
      </c>
      <c r="M234" s="424">
        <v>0</v>
      </c>
      <c r="N234" s="442">
        <v>372.05</v>
      </c>
      <c r="O234" s="228">
        <v>0</v>
      </c>
      <c r="P234" s="263"/>
      <c r="Q234" s="263"/>
      <c r="R234" s="263"/>
      <c r="S234" s="263"/>
      <c r="T234" s="263"/>
      <c r="U234" s="263"/>
      <c r="V234" s="263"/>
      <c r="W234" s="263"/>
    </row>
    <row r="235" spans="2:23" ht="25.5" x14ac:dyDescent="0.25">
      <c r="B235" s="292" t="s">
        <v>953</v>
      </c>
      <c r="C235" s="292" t="s">
        <v>49</v>
      </c>
      <c r="D235" s="292" t="s">
        <v>50</v>
      </c>
      <c r="E235" s="292" t="s">
        <v>953</v>
      </c>
      <c r="F235" s="293">
        <v>93661</v>
      </c>
      <c r="G235" s="206" t="s">
        <v>1307</v>
      </c>
      <c r="H235" s="270" t="s">
        <v>112</v>
      </c>
      <c r="I235" s="442">
        <v>3</v>
      </c>
      <c r="J235" s="443">
        <v>58.85</v>
      </c>
      <c r="K235" s="298">
        <v>0</v>
      </c>
      <c r="L235" s="442">
        <v>75.81</v>
      </c>
      <c r="M235" s="424">
        <v>0</v>
      </c>
      <c r="N235" s="442">
        <v>227.43</v>
      </c>
      <c r="O235" s="228">
        <v>0</v>
      </c>
      <c r="P235" s="263"/>
      <c r="Q235" s="263"/>
      <c r="R235" s="263"/>
      <c r="S235" s="263"/>
      <c r="T235" s="263"/>
      <c r="U235" s="263"/>
      <c r="V235" s="263"/>
      <c r="W235" s="263"/>
    </row>
    <row r="236" spans="2:23" x14ac:dyDescent="0.25">
      <c r="B236" s="292" t="s">
        <v>954</v>
      </c>
      <c r="C236" s="292" t="s">
        <v>49</v>
      </c>
      <c r="D236" s="292" t="s">
        <v>96</v>
      </c>
      <c r="E236" s="292" t="s">
        <v>954</v>
      </c>
      <c r="F236" s="293">
        <v>64410</v>
      </c>
      <c r="G236" s="206" t="s">
        <v>917</v>
      </c>
      <c r="H236" s="270" t="s">
        <v>112</v>
      </c>
      <c r="I236" s="442">
        <v>1</v>
      </c>
      <c r="J236" s="443">
        <v>261.42</v>
      </c>
      <c r="K236" s="298">
        <v>0</v>
      </c>
      <c r="L236" s="442">
        <v>336.76</v>
      </c>
      <c r="M236" s="424">
        <v>0</v>
      </c>
      <c r="N236" s="442">
        <v>336.76</v>
      </c>
      <c r="O236" s="228">
        <v>0</v>
      </c>
      <c r="P236" s="263"/>
      <c r="Q236" s="263"/>
      <c r="R236" s="263"/>
      <c r="S236" s="263"/>
      <c r="T236" s="263"/>
      <c r="U236" s="263"/>
      <c r="V236" s="263"/>
      <c r="W236" s="263"/>
    </row>
    <row r="237" spans="2:23" ht="25.5" x14ac:dyDescent="0.25">
      <c r="B237" s="292" t="s">
        <v>955</v>
      </c>
      <c r="C237" s="292" t="s">
        <v>49</v>
      </c>
      <c r="D237" s="292" t="s">
        <v>50</v>
      </c>
      <c r="E237" s="292" t="s">
        <v>955</v>
      </c>
      <c r="F237" s="293">
        <v>93653</v>
      </c>
      <c r="G237" s="206" t="s">
        <v>1308</v>
      </c>
      <c r="H237" s="270" t="s">
        <v>112</v>
      </c>
      <c r="I237" s="442">
        <v>2</v>
      </c>
      <c r="J237" s="443">
        <v>11.73</v>
      </c>
      <c r="K237" s="298">
        <v>0</v>
      </c>
      <c r="L237" s="442">
        <v>15.11</v>
      </c>
      <c r="M237" s="424">
        <v>0</v>
      </c>
      <c r="N237" s="442">
        <v>30.22</v>
      </c>
      <c r="O237" s="228">
        <v>0</v>
      </c>
      <c r="P237" s="263"/>
      <c r="Q237" s="263"/>
      <c r="R237" s="263"/>
      <c r="S237" s="263"/>
      <c r="T237" s="263"/>
      <c r="U237" s="263"/>
      <c r="V237" s="263"/>
      <c r="W237" s="263"/>
    </row>
    <row r="238" spans="2:23" ht="25.5" x14ac:dyDescent="0.25">
      <c r="B238" s="292" t="s">
        <v>956</v>
      </c>
      <c r="C238" s="292" t="s">
        <v>49</v>
      </c>
      <c r="D238" s="292" t="s">
        <v>50</v>
      </c>
      <c r="E238" s="292" t="s">
        <v>956</v>
      </c>
      <c r="F238" s="293">
        <v>93654</v>
      </c>
      <c r="G238" s="206" t="s">
        <v>1309</v>
      </c>
      <c r="H238" s="270" t="s">
        <v>112</v>
      </c>
      <c r="I238" s="442">
        <v>4</v>
      </c>
      <c r="J238" s="443">
        <v>12.27</v>
      </c>
      <c r="K238" s="298">
        <v>0</v>
      </c>
      <c r="L238" s="442">
        <v>15.8</v>
      </c>
      <c r="M238" s="424">
        <v>0</v>
      </c>
      <c r="N238" s="442">
        <v>63.2</v>
      </c>
      <c r="O238" s="228">
        <v>0</v>
      </c>
      <c r="P238" s="263"/>
      <c r="Q238" s="263"/>
      <c r="R238" s="263"/>
      <c r="S238" s="263"/>
      <c r="T238" s="263"/>
      <c r="U238" s="263"/>
      <c r="V238" s="263"/>
      <c r="W238" s="263"/>
    </row>
    <row r="239" spans="2:23" ht="25.5" x14ac:dyDescent="0.25">
      <c r="B239" s="292" t="s">
        <v>957</v>
      </c>
      <c r="C239" s="292" t="s">
        <v>49</v>
      </c>
      <c r="D239" s="292" t="s">
        <v>51</v>
      </c>
      <c r="E239" s="292" t="s">
        <v>957</v>
      </c>
      <c r="F239" s="293">
        <v>1201005132</v>
      </c>
      <c r="G239" s="206" t="s">
        <v>1310</v>
      </c>
      <c r="H239" s="270" t="s">
        <v>112</v>
      </c>
      <c r="I239" s="442">
        <v>4</v>
      </c>
      <c r="J239" s="443">
        <v>79.52</v>
      </c>
      <c r="K239" s="298">
        <v>0</v>
      </c>
      <c r="L239" s="442">
        <v>102.43</v>
      </c>
      <c r="M239" s="424">
        <v>0</v>
      </c>
      <c r="N239" s="442">
        <v>409.72</v>
      </c>
      <c r="O239" s="228">
        <v>0</v>
      </c>
      <c r="P239" s="263"/>
      <c r="Q239" s="263"/>
      <c r="R239" s="263"/>
      <c r="S239" s="263"/>
      <c r="T239" s="263"/>
      <c r="U239" s="263"/>
      <c r="V239" s="263"/>
      <c r="W239" s="263"/>
    </row>
    <row r="240" spans="2:23" ht="25.5" x14ac:dyDescent="0.25">
      <c r="B240" s="292" t="s">
        <v>891</v>
      </c>
      <c r="C240" s="292" t="s">
        <v>49</v>
      </c>
      <c r="D240" s="292" t="s">
        <v>50</v>
      </c>
      <c r="E240" s="292" t="s">
        <v>891</v>
      </c>
      <c r="F240" s="293">
        <v>91981</v>
      </c>
      <c r="G240" s="206" t="s">
        <v>1311</v>
      </c>
      <c r="H240" s="270" t="s">
        <v>112</v>
      </c>
      <c r="I240" s="442">
        <v>1</v>
      </c>
      <c r="J240" s="443">
        <v>43.88</v>
      </c>
      <c r="K240" s="298">
        <v>0</v>
      </c>
      <c r="L240" s="442">
        <v>56.52</v>
      </c>
      <c r="M240" s="424">
        <v>0</v>
      </c>
      <c r="N240" s="442">
        <v>56.52</v>
      </c>
      <c r="O240" s="228">
        <v>0</v>
      </c>
      <c r="P240" s="263"/>
      <c r="Q240" s="263"/>
      <c r="R240" s="263"/>
      <c r="S240" s="263"/>
      <c r="T240" s="263"/>
      <c r="U240" s="263"/>
      <c r="V240" s="263"/>
      <c r="W240" s="263"/>
    </row>
    <row r="241" spans="2:23" x14ac:dyDescent="0.25">
      <c r="B241" s="226" t="s">
        <v>888</v>
      </c>
      <c r="C241" s="226"/>
      <c r="D241" s="226"/>
      <c r="E241" s="226"/>
      <c r="F241" s="226"/>
      <c r="G241" s="227" t="s">
        <v>809</v>
      </c>
      <c r="H241" s="251"/>
      <c r="I241" s="252"/>
      <c r="J241" s="253"/>
      <c r="K241" s="253">
        <v>0</v>
      </c>
      <c r="L241" s="252"/>
      <c r="M241" s="252"/>
      <c r="N241" s="254">
        <v>3928.62</v>
      </c>
      <c r="O241" s="228"/>
      <c r="P241" s="263"/>
      <c r="Q241" s="263"/>
      <c r="R241" s="263"/>
      <c r="S241" s="263"/>
      <c r="T241" s="263"/>
      <c r="U241" s="263"/>
      <c r="V241" s="263"/>
      <c r="W241" s="263"/>
    </row>
    <row r="242" spans="2:23" ht="38.25" x14ac:dyDescent="0.25">
      <c r="B242" s="292" t="s">
        <v>889</v>
      </c>
      <c r="C242" s="292" t="s">
        <v>49</v>
      </c>
      <c r="D242" s="292" t="s">
        <v>50</v>
      </c>
      <c r="E242" s="292" t="s">
        <v>889</v>
      </c>
      <c r="F242" s="293">
        <v>91855</v>
      </c>
      <c r="G242" s="206" t="s">
        <v>1312</v>
      </c>
      <c r="H242" s="270" t="s">
        <v>139</v>
      </c>
      <c r="I242" s="442">
        <v>270.76</v>
      </c>
      <c r="J242" s="443">
        <v>10.14</v>
      </c>
      <c r="K242" s="298">
        <v>0</v>
      </c>
      <c r="L242" s="442">
        <v>13.06</v>
      </c>
      <c r="M242" s="424">
        <v>0</v>
      </c>
      <c r="N242" s="442">
        <v>3536.12</v>
      </c>
      <c r="O242" s="228">
        <v>0</v>
      </c>
      <c r="P242" s="263"/>
      <c r="Q242" s="263"/>
      <c r="R242" s="263"/>
      <c r="S242" s="263"/>
      <c r="T242" s="263"/>
      <c r="U242" s="263"/>
      <c r="V242" s="263"/>
      <c r="W242" s="263"/>
    </row>
    <row r="243" spans="2:23" ht="38.25" x14ac:dyDescent="0.25">
      <c r="B243" s="292" t="s">
        <v>890</v>
      </c>
      <c r="C243" s="292" t="s">
        <v>49</v>
      </c>
      <c r="D243" s="292" t="s">
        <v>50</v>
      </c>
      <c r="E243" s="292" t="s">
        <v>890</v>
      </c>
      <c r="F243" s="293">
        <v>97667</v>
      </c>
      <c r="G243" s="206" t="s">
        <v>1313</v>
      </c>
      <c r="H243" s="270" t="s">
        <v>139</v>
      </c>
      <c r="I243" s="442">
        <v>34.43</v>
      </c>
      <c r="J243" s="443">
        <v>8.85</v>
      </c>
      <c r="K243" s="298">
        <v>0</v>
      </c>
      <c r="L243" s="442">
        <v>11.4</v>
      </c>
      <c r="M243" s="424">
        <v>0</v>
      </c>
      <c r="N243" s="442">
        <v>392.5</v>
      </c>
      <c r="O243" s="228">
        <v>0</v>
      </c>
      <c r="P243" s="263"/>
      <c r="Q243" s="263"/>
      <c r="R243" s="263"/>
      <c r="S243" s="263"/>
      <c r="T243" s="263"/>
      <c r="U243" s="263"/>
      <c r="V243" s="263"/>
      <c r="W243" s="263"/>
    </row>
    <row r="244" spans="2:23" x14ac:dyDescent="0.25">
      <c r="B244" s="226" t="s">
        <v>892</v>
      </c>
      <c r="C244" s="226"/>
      <c r="D244" s="226"/>
      <c r="E244" s="226"/>
      <c r="F244" s="226"/>
      <c r="G244" s="227" t="s">
        <v>806</v>
      </c>
      <c r="H244" s="251"/>
      <c r="I244" s="252"/>
      <c r="J244" s="253"/>
      <c r="K244" s="253">
        <v>0</v>
      </c>
      <c r="L244" s="252"/>
      <c r="M244" s="252"/>
      <c r="N244" s="254">
        <v>6170</v>
      </c>
      <c r="O244" s="228"/>
      <c r="P244" s="263"/>
      <c r="Q244" s="263"/>
      <c r="R244" s="263"/>
      <c r="S244" s="263"/>
      <c r="T244" s="263"/>
      <c r="U244" s="263"/>
      <c r="V244" s="263"/>
      <c r="W244" s="263"/>
    </row>
    <row r="245" spans="2:23" x14ac:dyDescent="0.25">
      <c r="B245" s="292" t="s">
        <v>893</v>
      </c>
      <c r="C245" s="292" t="s">
        <v>49</v>
      </c>
      <c r="D245" s="292" t="s">
        <v>96</v>
      </c>
      <c r="E245" s="292" t="s">
        <v>893</v>
      </c>
      <c r="F245" s="293">
        <v>60117</v>
      </c>
      <c r="G245" s="206" t="s">
        <v>916</v>
      </c>
      <c r="H245" s="270" t="s">
        <v>112</v>
      </c>
      <c r="I245" s="442">
        <v>4</v>
      </c>
      <c r="J245" s="443">
        <v>69.45</v>
      </c>
      <c r="K245" s="298">
        <v>0</v>
      </c>
      <c r="L245" s="442">
        <v>89.46</v>
      </c>
      <c r="M245" s="424">
        <v>0</v>
      </c>
      <c r="N245" s="442">
        <v>357.84</v>
      </c>
      <c r="O245" s="228">
        <v>0</v>
      </c>
      <c r="P245" s="263"/>
      <c r="Q245" s="263"/>
      <c r="R245" s="263"/>
      <c r="S245" s="263"/>
      <c r="T245" s="263"/>
      <c r="U245" s="263"/>
      <c r="V245" s="263"/>
      <c r="W245" s="263"/>
    </row>
    <row r="246" spans="2:23" x14ac:dyDescent="0.25">
      <c r="B246" s="292" t="s">
        <v>894</v>
      </c>
      <c r="C246" s="292" t="s">
        <v>49</v>
      </c>
      <c r="D246" s="292" t="s">
        <v>96</v>
      </c>
      <c r="E246" s="292" t="s">
        <v>894</v>
      </c>
      <c r="F246" s="293">
        <v>60195</v>
      </c>
      <c r="G246" s="206" t="s">
        <v>959</v>
      </c>
      <c r="H246" s="270" t="s">
        <v>112</v>
      </c>
      <c r="I246" s="442">
        <v>2</v>
      </c>
      <c r="J246" s="443">
        <v>1273.72</v>
      </c>
      <c r="K246" s="298">
        <v>0</v>
      </c>
      <c r="L246" s="442">
        <v>1640.8</v>
      </c>
      <c r="M246" s="424">
        <v>0</v>
      </c>
      <c r="N246" s="442">
        <v>3281.6</v>
      </c>
      <c r="O246" s="228"/>
      <c r="P246" s="263"/>
      <c r="Q246" s="263"/>
      <c r="R246" s="263"/>
      <c r="S246" s="263"/>
      <c r="T246" s="263"/>
      <c r="U246" s="263"/>
      <c r="V246" s="263"/>
      <c r="W246" s="263"/>
    </row>
    <row r="247" spans="2:23" ht="38.25" x14ac:dyDescent="0.25">
      <c r="B247" s="292" t="s">
        <v>895</v>
      </c>
      <c r="C247" s="292" t="s">
        <v>49</v>
      </c>
      <c r="D247" s="292" t="s">
        <v>51</v>
      </c>
      <c r="E247" s="292" t="s">
        <v>895</v>
      </c>
      <c r="F247" s="293">
        <v>1201001000</v>
      </c>
      <c r="G247" s="206" t="s">
        <v>1314</v>
      </c>
      <c r="H247" s="270" t="s">
        <v>112</v>
      </c>
      <c r="I247" s="442">
        <v>32</v>
      </c>
      <c r="J247" s="443">
        <v>61.39</v>
      </c>
      <c r="K247" s="298">
        <v>0</v>
      </c>
      <c r="L247" s="442">
        <v>79.08</v>
      </c>
      <c r="M247" s="424">
        <v>0</v>
      </c>
      <c r="N247" s="442">
        <v>2530.56</v>
      </c>
      <c r="O247" s="228">
        <v>0</v>
      </c>
      <c r="P247" s="263"/>
      <c r="Q247" s="263"/>
      <c r="R247" s="263"/>
      <c r="S247" s="263"/>
      <c r="T247" s="263"/>
      <c r="U247" s="263"/>
      <c r="V247" s="263"/>
      <c r="W247" s="263"/>
    </row>
    <row r="248" spans="2:23" x14ac:dyDescent="0.25">
      <c r="B248" s="226" t="s">
        <v>896</v>
      </c>
      <c r="C248" s="226"/>
      <c r="D248" s="226"/>
      <c r="E248" s="226"/>
      <c r="F248" s="226"/>
      <c r="G248" s="227" t="s">
        <v>807</v>
      </c>
      <c r="H248" s="251"/>
      <c r="I248" s="252"/>
      <c r="J248" s="253"/>
      <c r="K248" s="253">
        <v>0</v>
      </c>
      <c r="L248" s="252"/>
      <c r="M248" s="252"/>
      <c r="N248" s="254">
        <v>9164.58</v>
      </c>
      <c r="O248" s="228"/>
      <c r="P248" s="263"/>
      <c r="Q248" s="263"/>
      <c r="R248" s="263"/>
      <c r="S248" s="263"/>
      <c r="T248" s="263"/>
      <c r="U248" s="263"/>
      <c r="V248" s="263"/>
      <c r="W248" s="263"/>
    </row>
    <row r="249" spans="2:23" x14ac:dyDescent="0.25">
      <c r="B249" s="292" t="s">
        <v>897</v>
      </c>
      <c r="C249" s="292" t="s">
        <v>49</v>
      </c>
      <c r="D249" s="292" t="s">
        <v>51</v>
      </c>
      <c r="E249" s="292" t="s">
        <v>897</v>
      </c>
      <c r="F249" s="293">
        <v>1201009016</v>
      </c>
      <c r="G249" s="206" t="s">
        <v>1315</v>
      </c>
      <c r="H249" s="270" t="s">
        <v>112</v>
      </c>
      <c r="I249" s="442">
        <v>1</v>
      </c>
      <c r="J249" s="443">
        <v>6031.67</v>
      </c>
      <c r="K249" s="298">
        <v>0</v>
      </c>
      <c r="L249" s="442">
        <v>7769.98</v>
      </c>
      <c r="M249" s="424">
        <v>0</v>
      </c>
      <c r="N249" s="442">
        <v>7769.98</v>
      </c>
      <c r="O249" s="228">
        <v>0</v>
      </c>
      <c r="P249" s="263"/>
      <c r="Q249" s="263"/>
      <c r="R249" s="263"/>
      <c r="S249" s="263"/>
      <c r="T249" s="263"/>
      <c r="U249" s="263"/>
      <c r="V249" s="263"/>
      <c r="W249" s="263"/>
    </row>
    <row r="250" spans="2:23" ht="38.25" x14ac:dyDescent="0.25">
      <c r="B250" s="292" t="s">
        <v>898</v>
      </c>
      <c r="C250" s="292" t="s">
        <v>49</v>
      </c>
      <c r="D250" s="292" t="s">
        <v>51</v>
      </c>
      <c r="E250" s="292" t="s">
        <v>898</v>
      </c>
      <c r="F250" s="293">
        <v>1201005014</v>
      </c>
      <c r="G250" s="206" t="s">
        <v>1316</v>
      </c>
      <c r="H250" s="270" t="s">
        <v>112</v>
      </c>
      <c r="I250" s="442">
        <v>1</v>
      </c>
      <c r="J250" s="443">
        <v>1082.5999999999999</v>
      </c>
      <c r="K250" s="298">
        <v>0</v>
      </c>
      <c r="L250" s="442">
        <v>1394.6</v>
      </c>
      <c r="M250" s="424">
        <v>0</v>
      </c>
      <c r="N250" s="442">
        <v>1394.6</v>
      </c>
      <c r="O250" s="228">
        <v>0</v>
      </c>
      <c r="P250" s="263"/>
      <c r="Q250" s="263"/>
      <c r="R250" s="263"/>
      <c r="S250" s="263"/>
      <c r="T250" s="263"/>
      <c r="U250" s="263"/>
      <c r="V250" s="263"/>
      <c r="W250" s="263"/>
    </row>
    <row r="251" spans="2:23" x14ac:dyDescent="0.25">
      <c r="B251" s="292"/>
      <c r="C251" s="292"/>
      <c r="D251" s="292"/>
      <c r="E251" s="292"/>
      <c r="F251" s="293"/>
      <c r="G251" s="294"/>
      <c r="H251" s="295"/>
      <c r="I251" s="296"/>
      <c r="J251" s="297"/>
      <c r="K251" s="297">
        <v>0</v>
      </c>
      <c r="L251" s="296"/>
      <c r="M251" s="296"/>
      <c r="N251" s="299"/>
      <c r="O251" s="300"/>
      <c r="P251" s="263"/>
      <c r="Q251" s="263"/>
      <c r="R251" s="263"/>
      <c r="S251" s="263"/>
      <c r="T251" s="263"/>
      <c r="U251" s="263"/>
      <c r="V251" s="263"/>
      <c r="W251" s="263"/>
    </row>
    <row r="252" spans="2:23" x14ac:dyDescent="0.25">
      <c r="B252" s="233" t="s">
        <v>143</v>
      </c>
      <c r="C252" s="233"/>
      <c r="D252" s="233"/>
      <c r="E252" s="233"/>
      <c r="F252" s="233"/>
      <c r="G252" s="234" t="s">
        <v>141</v>
      </c>
      <c r="H252" s="255"/>
      <c r="I252" s="256"/>
      <c r="J252" s="257"/>
      <c r="K252" s="257">
        <v>0</v>
      </c>
      <c r="L252" s="256"/>
      <c r="M252" s="256"/>
      <c r="N252" s="258">
        <v>6674.9500000000007</v>
      </c>
      <c r="O252" s="278">
        <v>0</v>
      </c>
      <c r="P252" s="263"/>
      <c r="Q252" s="263"/>
      <c r="R252" s="263"/>
      <c r="S252" s="263"/>
      <c r="T252" s="263"/>
      <c r="U252" s="263"/>
      <c r="V252" s="263"/>
      <c r="W252" s="263"/>
    </row>
    <row r="253" spans="2:23" x14ac:dyDescent="0.25">
      <c r="B253" s="226" t="s">
        <v>652</v>
      </c>
      <c r="C253" s="226"/>
      <c r="D253" s="226"/>
      <c r="E253" s="226"/>
      <c r="F253" s="226"/>
      <c r="G253" s="227" t="s">
        <v>141</v>
      </c>
      <c r="H253" s="251"/>
      <c r="I253" s="252"/>
      <c r="J253" s="253"/>
      <c r="K253" s="253">
        <v>0</v>
      </c>
      <c r="L253" s="252"/>
      <c r="M253" s="252"/>
      <c r="N253" s="254">
        <v>6674.95</v>
      </c>
      <c r="O253" s="228">
        <v>0</v>
      </c>
      <c r="P253" s="263"/>
      <c r="Q253" s="263"/>
      <c r="R253" s="263"/>
      <c r="S253" s="263"/>
      <c r="T253" s="263"/>
      <c r="U253" s="263"/>
      <c r="V253" s="263"/>
      <c r="W253" s="263"/>
    </row>
    <row r="254" spans="2:23" x14ac:dyDescent="0.25">
      <c r="B254" s="292" t="s">
        <v>168</v>
      </c>
      <c r="C254" s="292" t="s">
        <v>49</v>
      </c>
      <c r="D254" s="292" t="s">
        <v>96</v>
      </c>
      <c r="E254" s="292" t="s">
        <v>168</v>
      </c>
      <c r="F254" s="293">
        <v>59332</v>
      </c>
      <c r="G254" s="206" t="s">
        <v>1106</v>
      </c>
      <c r="H254" s="270" t="s">
        <v>112</v>
      </c>
      <c r="I254" s="442">
        <v>4</v>
      </c>
      <c r="J254" s="443">
        <v>317.82</v>
      </c>
      <c r="K254" s="298">
        <v>0</v>
      </c>
      <c r="L254" s="442">
        <v>409.41</v>
      </c>
      <c r="M254" s="424">
        <v>0</v>
      </c>
      <c r="N254" s="442">
        <v>1637.64</v>
      </c>
      <c r="O254" s="228">
        <v>0</v>
      </c>
      <c r="P254" s="263"/>
      <c r="Q254" s="263"/>
      <c r="R254" s="263"/>
      <c r="S254" s="263"/>
      <c r="T254" s="263"/>
      <c r="U254" s="263"/>
      <c r="V254" s="263"/>
      <c r="W254" s="263"/>
    </row>
    <row r="255" spans="2:23" x14ac:dyDescent="0.25">
      <c r="B255" s="292" t="s">
        <v>169</v>
      </c>
      <c r="C255" s="292" t="s">
        <v>49</v>
      </c>
      <c r="D255" s="292" t="s">
        <v>96</v>
      </c>
      <c r="E255" s="292" t="s">
        <v>169</v>
      </c>
      <c r="F255" s="293">
        <v>59448</v>
      </c>
      <c r="G255" s="206" t="s">
        <v>1107</v>
      </c>
      <c r="H255" s="270" t="s">
        <v>112</v>
      </c>
      <c r="I255" s="442">
        <v>1</v>
      </c>
      <c r="J255" s="443">
        <v>22.97</v>
      </c>
      <c r="K255" s="298">
        <v>0</v>
      </c>
      <c r="L255" s="442">
        <v>29.58</v>
      </c>
      <c r="M255" s="424">
        <v>0</v>
      </c>
      <c r="N255" s="442">
        <v>29.58</v>
      </c>
      <c r="O255" s="228">
        <v>0</v>
      </c>
      <c r="P255" s="263"/>
      <c r="Q255" s="263"/>
      <c r="R255" s="263"/>
      <c r="S255" s="263"/>
      <c r="T255" s="263"/>
      <c r="U255" s="263"/>
      <c r="V255" s="263"/>
      <c r="W255" s="263"/>
    </row>
    <row r="256" spans="2:23" ht="25.5" x14ac:dyDescent="0.25">
      <c r="B256" s="292" t="s">
        <v>295</v>
      </c>
      <c r="C256" s="292" t="s">
        <v>49</v>
      </c>
      <c r="D256" s="292" t="s">
        <v>50</v>
      </c>
      <c r="E256" s="292" t="s">
        <v>295</v>
      </c>
      <c r="F256" s="293">
        <v>91941</v>
      </c>
      <c r="G256" s="206" t="s">
        <v>1294</v>
      </c>
      <c r="H256" s="270" t="s">
        <v>112</v>
      </c>
      <c r="I256" s="442">
        <v>8</v>
      </c>
      <c r="J256" s="443">
        <v>9.81</v>
      </c>
      <c r="K256" s="298">
        <v>0</v>
      </c>
      <c r="L256" s="442">
        <v>12.63</v>
      </c>
      <c r="M256" s="424">
        <v>0</v>
      </c>
      <c r="N256" s="442">
        <v>101.04</v>
      </c>
      <c r="O256" s="228">
        <v>0</v>
      </c>
      <c r="P256" s="263"/>
      <c r="Q256" s="263"/>
      <c r="R256" s="263"/>
      <c r="S256" s="263"/>
      <c r="T256" s="263"/>
      <c r="U256" s="263"/>
      <c r="V256" s="263"/>
      <c r="W256" s="263"/>
    </row>
    <row r="257" spans="2:23" x14ac:dyDescent="0.25">
      <c r="B257" s="292" t="s">
        <v>296</v>
      </c>
      <c r="C257" s="292" t="s">
        <v>49</v>
      </c>
      <c r="D257" s="292" t="s">
        <v>96</v>
      </c>
      <c r="E257" s="292" t="s">
        <v>296</v>
      </c>
      <c r="F257" s="293">
        <v>59436</v>
      </c>
      <c r="G257" s="206" t="s">
        <v>1108</v>
      </c>
      <c r="H257" s="270" t="s">
        <v>139</v>
      </c>
      <c r="I257" s="442">
        <v>40.82</v>
      </c>
      <c r="J257" s="443">
        <v>5.19</v>
      </c>
      <c r="K257" s="298">
        <v>0</v>
      </c>
      <c r="L257" s="442">
        <v>6.68</v>
      </c>
      <c r="M257" s="424">
        <v>0</v>
      </c>
      <c r="N257" s="442">
        <v>272.67</v>
      </c>
      <c r="O257" s="228">
        <v>0</v>
      </c>
      <c r="P257" s="263"/>
      <c r="Q257" s="263"/>
      <c r="R257" s="263"/>
      <c r="S257" s="263"/>
      <c r="T257" s="263"/>
      <c r="U257" s="263"/>
      <c r="V257" s="263"/>
      <c r="W257" s="263"/>
    </row>
    <row r="258" spans="2:23" x14ac:dyDescent="0.25">
      <c r="B258" s="292" t="s">
        <v>653</v>
      </c>
      <c r="C258" s="292" t="s">
        <v>49</v>
      </c>
      <c r="D258" s="292" t="s">
        <v>96</v>
      </c>
      <c r="E258" s="292" t="s">
        <v>653</v>
      </c>
      <c r="F258" s="293">
        <v>63877</v>
      </c>
      <c r="G258" s="206" t="s">
        <v>1109</v>
      </c>
      <c r="H258" s="270" t="s">
        <v>139</v>
      </c>
      <c r="I258" s="442">
        <v>79.430000000000007</v>
      </c>
      <c r="J258" s="443">
        <v>5.0199999999999996</v>
      </c>
      <c r="K258" s="298">
        <v>0</v>
      </c>
      <c r="L258" s="442">
        <v>6.46</v>
      </c>
      <c r="M258" s="424">
        <v>0</v>
      </c>
      <c r="N258" s="442">
        <v>513.11</v>
      </c>
      <c r="O258" s="228">
        <v>0</v>
      </c>
      <c r="P258" s="263"/>
      <c r="Q258" s="263"/>
      <c r="R258" s="263"/>
      <c r="S258" s="263"/>
      <c r="T258" s="263"/>
      <c r="U258" s="263"/>
      <c r="V258" s="263"/>
      <c r="W258" s="263"/>
    </row>
    <row r="259" spans="2:23" ht="38.25" x14ac:dyDescent="0.25">
      <c r="B259" s="292" t="s">
        <v>654</v>
      </c>
      <c r="C259" s="292" t="s">
        <v>49</v>
      </c>
      <c r="D259" s="292" t="s">
        <v>50</v>
      </c>
      <c r="E259" s="292" t="s">
        <v>654</v>
      </c>
      <c r="F259" s="293">
        <v>98287</v>
      </c>
      <c r="G259" s="206" t="s">
        <v>1317</v>
      </c>
      <c r="H259" s="270" t="s">
        <v>139</v>
      </c>
      <c r="I259" s="442">
        <v>120.25</v>
      </c>
      <c r="J259" s="443">
        <v>1.47</v>
      </c>
      <c r="K259" s="298">
        <v>0</v>
      </c>
      <c r="L259" s="442">
        <v>1.89</v>
      </c>
      <c r="M259" s="424">
        <v>0</v>
      </c>
      <c r="N259" s="442">
        <v>227.27</v>
      </c>
      <c r="O259" s="228">
        <v>0</v>
      </c>
      <c r="P259" s="263"/>
      <c r="Q259" s="263"/>
      <c r="R259" s="263"/>
      <c r="S259" s="263"/>
      <c r="T259" s="263"/>
      <c r="U259" s="263"/>
      <c r="V259" s="263"/>
      <c r="W259" s="263"/>
    </row>
    <row r="260" spans="2:23" ht="38.25" x14ac:dyDescent="0.25">
      <c r="B260" s="292" t="s">
        <v>655</v>
      </c>
      <c r="C260" s="292" t="s">
        <v>49</v>
      </c>
      <c r="D260" s="292" t="s">
        <v>50</v>
      </c>
      <c r="E260" s="292" t="s">
        <v>655</v>
      </c>
      <c r="F260" s="293">
        <v>97886</v>
      </c>
      <c r="G260" s="206" t="s">
        <v>1297</v>
      </c>
      <c r="H260" s="270" t="s">
        <v>112</v>
      </c>
      <c r="I260" s="442">
        <v>1</v>
      </c>
      <c r="J260" s="443">
        <v>146.56</v>
      </c>
      <c r="K260" s="298">
        <v>0</v>
      </c>
      <c r="L260" s="442">
        <v>188.79</v>
      </c>
      <c r="M260" s="424">
        <v>0</v>
      </c>
      <c r="N260" s="442">
        <v>188.79</v>
      </c>
      <c r="O260" s="228">
        <v>0</v>
      </c>
      <c r="P260" s="263"/>
      <c r="Q260" s="263"/>
      <c r="R260" s="263"/>
      <c r="S260" s="263"/>
      <c r="T260" s="263"/>
      <c r="U260" s="263"/>
      <c r="V260" s="263"/>
      <c r="W260" s="263"/>
    </row>
    <row r="261" spans="2:23" ht="25.5" x14ac:dyDescent="0.25">
      <c r="B261" s="292" t="s">
        <v>656</v>
      </c>
      <c r="C261" s="292" t="s">
        <v>49</v>
      </c>
      <c r="D261" s="292" t="s">
        <v>50</v>
      </c>
      <c r="E261" s="292" t="s">
        <v>656</v>
      </c>
      <c r="F261" s="293">
        <v>91936</v>
      </c>
      <c r="G261" s="206" t="s">
        <v>1296</v>
      </c>
      <c r="H261" s="270" t="s">
        <v>112</v>
      </c>
      <c r="I261" s="442">
        <v>3</v>
      </c>
      <c r="J261" s="443">
        <v>15.22</v>
      </c>
      <c r="K261" s="298">
        <v>0</v>
      </c>
      <c r="L261" s="442">
        <v>19.600000000000001</v>
      </c>
      <c r="M261" s="424">
        <v>0</v>
      </c>
      <c r="N261" s="442">
        <v>58.8</v>
      </c>
      <c r="O261" s="228">
        <v>0</v>
      </c>
      <c r="P261" s="263"/>
      <c r="Q261" s="263"/>
      <c r="R261" s="263"/>
      <c r="S261" s="263"/>
      <c r="T261" s="263"/>
      <c r="U261" s="263"/>
      <c r="V261" s="263"/>
      <c r="W261" s="263"/>
    </row>
    <row r="262" spans="2:23" x14ac:dyDescent="0.25">
      <c r="B262" s="292" t="s">
        <v>899</v>
      </c>
      <c r="C262" s="292" t="s">
        <v>49</v>
      </c>
      <c r="D262" s="292" t="s">
        <v>96</v>
      </c>
      <c r="E262" s="292" t="s">
        <v>899</v>
      </c>
      <c r="F262" s="293">
        <v>59503</v>
      </c>
      <c r="G262" s="206" t="s">
        <v>1110</v>
      </c>
      <c r="H262" s="270" t="s">
        <v>112</v>
      </c>
      <c r="I262" s="442">
        <v>8</v>
      </c>
      <c r="J262" s="443">
        <v>67.58</v>
      </c>
      <c r="K262" s="298">
        <v>0</v>
      </c>
      <c r="L262" s="442">
        <v>87.05</v>
      </c>
      <c r="M262" s="424">
        <v>0</v>
      </c>
      <c r="N262" s="442">
        <v>696.4</v>
      </c>
      <c r="O262" s="228">
        <v>0</v>
      </c>
      <c r="P262" s="263"/>
      <c r="Q262" s="263"/>
      <c r="R262" s="263"/>
      <c r="S262" s="263"/>
      <c r="T262" s="263"/>
      <c r="U262" s="263"/>
      <c r="V262" s="263"/>
      <c r="W262" s="263"/>
    </row>
    <row r="263" spans="2:23" ht="38.25" x14ac:dyDescent="0.25">
      <c r="B263" s="292" t="s">
        <v>900</v>
      </c>
      <c r="C263" s="292" t="s">
        <v>49</v>
      </c>
      <c r="D263" s="292" t="s">
        <v>50</v>
      </c>
      <c r="E263" s="292" t="s">
        <v>900</v>
      </c>
      <c r="F263" s="293">
        <v>91836</v>
      </c>
      <c r="G263" s="206" t="s">
        <v>1318</v>
      </c>
      <c r="H263" s="270" t="s">
        <v>139</v>
      </c>
      <c r="I263" s="442">
        <v>68.150000000000006</v>
      </c>
      <c r="J263" s="443">
        <v>13.31</v>
      </c>
      <c r="K263" s="298">
        <v>0</v>
      </c>
      <c r="L263" s="442">
        <v>17.14</v>
      </c>
      <c r="M263" s="424">
        <v>0</v>
      </c>
      <c r="N263" s="442">
        <v>1168.0899999999999</v>
      </c>
      <c r="O263" s="228">
        <v>0</v>
      </c>
      <c r="P263" s="263"/>
      <c r="Q263" s="263"/>
      <c r="R263" s="263"/>
      <c r="S263" s="263"/>
      <c r="T263" s="263"/>
      <c r="U263" s="263"/>
      <c r="V263" s="263"/>
      <c r="W263" s="263"/>
    </row>
    <row r="264" spans="2:23" ht="38.25" x14ac:dyDescent="0.25">
      <c r="B264" s="292" t="s">
        <v>901</v>
      </c>
      <c r="C264" s="292" t="s">
        <v>49</v>
      </c>
      <c r="D264" s="292" t="s">
        <v>50</v>
      </c>
      <c r="E264" s="292" t="s">
        <v>901</v>
      </c>
      <c r="F264" s="293">
        <v>97667</v>
      </c>
      <c r="G264" s="206" t="s">
        <v>1313</v>
      </c>
      <c r="H264" s="270" t="s">
        <v>139</v>
      </c>
      <c r="I264" s="442">
        <v>12.1</v>
      </c>
      <c r="J264" s="443">
        <v>8.85</v>
      </c>
      <c r="K264" s="298">
        <v>0</v>
      </c>
      <c r="L264" s="442">
        <v>11.4</v>
      </c>
      <c r="M264" s="424">
        <v>0</v>
      </c>
      <c r="N264" s="442">
        <v>137.94</v>
      </c>
      <c r="O264" s="228">
        <v>0</v>
      </c>
      <c r="P264" s="263"/>
      <c r="Q264" s="263"/>
      <c r="R264" s="263"/>
      <c r="S264" s="263"/>
      <c r="T264" s="263"/>
      <c r="U264" s="263"/>
      <c r="V264" s="263"/>
      <c r="W264" s="263"/>
    </row>
    <row r="265" spans="2:23" x14ac:dyDescent="0.25">
      <c r="B265" s="292" t="s">
        <v>902</v>
      </c>
      <c r="C265" s="292" t="s">
        <v>49</v>
      </c>
      <c r="D265" s="292" t="s">
        <v>96</v>
      </c>
      <c r="E265" s="292" t="s">
        <v>902</v>
      </c>
      <c r="F265" s="293">
        <v>68550</v>
      </c>
      <c r="G265" s="206" t="s">
        <v>1111</v>
      </c>
      <c r="H265" s="270" t="s">
        <v>112</v>
      </c>
      <c r="I265" s="442">
        <v>1</v>
      </c>
      <c r="J265" s="443">
        <v>1275.9100000000001</v>
      </c>
      <c r="K265" s="298">
        <v>0</v>
      </c>
      <c r="L265" s="442">
        <v>1643.62</v>
      </c>
      <c r="M265" s="424">
        <v>0</v>
      </c>
      <c r="N265" s="442">
        <v>1643.62</v>
      </c>
      <c r="O265" s="228">
        <v>0</v>
      </c>
      <c r="P265" s="263"/>
      <c r="Q265" s="263"/>
      <c r="R265" s="263"/>
      <c r="S265" s="263"/>
      <c r="T265" s="263"/>
      <c r="U265" s="263"/>
      <c r="V265" s="263"/>
      <c r="W265" s="263"/>
    </row>
    <row r="266" spans="2:23" x14ac:dyDescent="0.25">
      <c r="B266" s="292"/>
      <c r="C266" s="292"/>
      <c r="D266" s="292"/>
      <c r="E266" s="292"/>
      <c r="F266" s="293"/>
      <c r="G266" s="294"/>
      <c r="H266" s="295"/>
      <c r="I266" s="296"/>
      <c r="J266" s="297"/>
      <c r="K266" s="297">
        <v>0</v>
      </c>
      <c r="L266" s="296"/>
      <c r="M266" s="296"/>
      <c r="N266" s="299"/>
      <c r="O266" s="300"/>
      <c r="P266" s="263"/>
      <c r="Q266" s="263"/>
      <c r="R266" s="263"/>
      <c r="S266" s="263"/>
      <c r="T266" s="263"/>
      <c r="U266" s="263"/>
      <c r="V266" s="263"/>
      <c r="W266" s="263"/>
    </row>
    <row r="267" spans="2:23" x14ac:dyDescent="0.25">
      <c r="B267" s="233" t="s">
        <v>144</v>
      </c>
      <c r="C267" s="233"/>
      <c r="D267" s="233"/>
      <c r="E267" s="233"/>
      <c r="F267" s="233"/>
      <c r="G267" s="234" t="s">
        <v>142</v>
      </c>
      <c r="H267" s="255"/>
      <c r="I267" s="256"/>
      <c r="J267" s="257"/>
      <c r="K267" s="257">
        <v>0</v>
      </c>
      <c r="L267" s="256"/>
      <c r="M267" s="256"/>
      <c r="N267" s="258">
        <v>1512.21</v>
      </c>
      <c r="O267" s="278">
        <v>0</v>
      </c>
      <c r="P267" s="263"/>
      <c r="Q267" s="263"/>
      <c r="R267" s="263"/>
      <c r="S267" s="263"/>
      <c r="T267" s="263"/>
      <c r="U267" s="263"/>
      <c r="V267" s="263"/>
      <c r="W267" s="263"/>
    </row>
    <row r="268" spans="2:23" x14ac:dyDescent="0.25">
      <c r="B268" s="226" t="s">
        <v>189</v>
      </c>
      <c r="C268" s="226"/>
      <c r="D268" s="226"/>
      <c r="E268" s="226"/>
      <c r="F268" s="226"/>
      <c r="G268" s="227" t="s">
        <v>547</v>
      </c>
      <c r="H268" s="251"/>
      <c r="I268" s="252"/>
      <c r="J268" s="253"/>
      <c r="K268" s="253">
        <v>0</v>
      </c>
      <c r="L268" s="252"/>
      <c r="M268" s="252"/>
      <c r="N268" s="254">
        <v>1161.21</v>
      </c>
      <c r="O268" s="228"/>
      <c r="P268" s="263"/>
      <c r="Q268" s="263"/>
      <c r="R268" s="263"/>
      <c r="S268" s="263"/>
      <c r="T268" s="263"/>
      <c r="U268" s="263"/>
      <c r="V268" s="263"/>
      <c r="W268" s="263"/>
    </row>
    <row r="269" spans="2:23" ht="25.5" x14ac:dyDescent="0.25">
      <c r="B269" s="292" t="s">
        <v>411</v>
      </c>
      <c r="C269" s="292" t="s">
        <v>49</v>
      </c>
      <c r="D269" s="292" t="s">
        <v>50</v>
      </c>
      <c r="E269" s="292" t="s">
        <v>411</v>
      </c>
      <c r="F269" s="293">
        <v>101905</v>
      </c>
      <c r="G269" s="206" t="s">
        <v>1319</v>
      </c>
      <c r="H269" s="270" t="s">
        <v>112</v>
      </c>
      <c r="I269" s="442">
        <v>1</v>
      </c>
      <c r="J269" s="443">
        <v>259.55</v>
      </c>
      <c r="K269" s="298">
        <v>0</v>
      </c>
      <c r="L269" s="442">
        <v>334.35</v>
      </c>
      <c r="M269" s="424">
        <v>0</v>
      </c>
      <c r="N269" s="442">
        <v>334.35</v>
      </c>
      <c r="O269" s="228">
        <v>0</v>
      </c>
      <c r="P269" s="263"/>
      <c r="Q269" s="263"/>
      <c r="R269" s="263"/>
      <c r="S269" s="263"/>
      <c r="T269" s="263"/>
      <c r="U269" s="263"/>
      <c r="V269" s="263"/>
      <c r="W269" s="263"/>
    </row>
    <row r="270" spans="2:23" ht="25.5" x14ac:dyDescent="0.25">
      <c r="B270" s="292" t="s">
        <v>412</v>
      </c>
      <c r="C270" s="292" t="s">
        <v>49</v>
      </c>
      <c r="D270" s="292" t="s">
        <v>50</v>
      </c>
      <c r="E270" s="292" t="s">
        <v>412</v>
      </c>
      <c r="F270" s="293">
        <v>101908</v>
      </c>
      <c r="G270" s="206" t="s">
        <v>1320</v>
      </c>
      <c r="H270" s="270" t="s">
        <v>112</v>
      </c>
      <c r="I270" s="442">
        <v>1</v>
      </c>
      <c r="J270" s="443">
        <v>251.62</v>
      </c>
      <c r="K270" s="298">
        <v>0</v>
      </c>
      <c r="L270" s="442">
        <v>324.13</v>
      </c>
      <c r="M270" s="424">
        <v>0</v>
      </c>
      <c r="N270" s="442">
        <v>324.13</v>
      </c>
      <c r="O270" s="228">
        <v>0</v>
      </c>
      <c r="P270" s="263"/>
      <c r="Q270" s="263"/>
      <c r="R270" s="263"/>
      <c r="S270" s="263"/>
      <c r="T270" s="263"/>
      <c r="U270" s="263"/>
      <c r="V270" s="263"/>
      <c r="W270" s="263"/>
    </row>
    <row r="271" spans="2:23" ht="38.25" x14ac:dyDescent="0.25">
      <c r="B271" s="292" t="s">
        <v>413</v>
      </c>
      <c r="C271" s="292" t="s">
        <v>49</v>
      </c>
      <c r="D271" s="292" t="s">
        <v>51</v>
      </c>
      <c r="E271" s="292" t="s">
        <v>413</v>
      </c>
      <c r="F271" s="293">
        <v>1401000170</v>
      </c>
      <c r="G271" s="206" t="s">
        <v>1321</v>
      </c>
      <c r="H271" s="270" t="s">
        <v>112</v>
      </c>
      <c r="I271" s="442">
        <v>10</v>
      </c>
      <c r="J271" s="443">
        <v>28.88</v>
      </c>
      <c r="K271" s="298">
        <v>0</v>
      </c>
      <c r="L271" s="442">
        <v>37.200000000000003</v>
      </c>
      <c r="M271" s="424">
        <v>0</v>
      </c>
      <c r="N271" s="442">
        <v>372</v>
      </c>
      <c r="O271" s="228">
        <v>0</v>
      </c>
      <c r="P271" s="263"/>
      <c r="Q271" s="263"/>
      <c r="R271" s="263"/>
      <c r="S271" s="263"/>
      <c r="T271" s="263"/>
      <c r="U271" s="263"/>
      <c r="V271" s="263"/>
      <c r="W271" s="263"/>
    </row>
    <row r="272" spans="2:23" ht="25.5" x14ac:dyDescent="0.25">
      <c r="B272" s="292" t="s">
        <v>789</v>
      </c>
      <c r="C272" s="292" t="s">
        <v>49</v>
      </c>
      <c r="D272" s="292" t="s">
        <v>52</v>
      </c>
      <c r="E272" s="292" t="s">
        <v>789</v>
      </c>
      <c r="F272" s="293" t="s">
        <v>1116</v>
      </c>
      <c r="G272" s="206" t="s">
        <v>548</v>
      </c>
      <c r="H272" s="270" t="s">
        <v>112</v>
      </c>
      <c r="I272" s="442">
        <v>2</v>
      </c>
      <c r="J272" s="443">
        <v>22.32</v>
      </c>
      <c r="K272" s="298">
        <v>0</v>
      </c>
      <c r="L272" s="442">
        <v>28.75</v>
      </c>
      <c r="M272" s="424">
        <v>0</v>
      </c>
      <c r="N272" s="442">
        <v>57.5</v>
      </c>
      <c r="O272" s="228">
        <v>0</v>
      </c>
      <c r="P272" s="263"/>
      <c r="Q272" s="263"/>
      <c r="R272" s="263"/>
      <c r="S272" s="263"/>
      <c r="T272" s="263"/>
      <c r="U272" s="263"/>
      <c r="V272" s="263"/>
      <c r="W272" s="263"/>
    </row>
    <row r="273" spans="2:23" ht="25.5" x14ac:dyDescent="0.25">
      <c r="B273" s="292" t="s">
        <v>790</v>
      </c>
      <c r="C273" s="292" t="s">
        <v>49</v>
      </c>
      <c r="D273" s="292" t="s">
        <v>52</v>
      </c>
      <c r="E273" s="292" t="s">
        <v>790</v>
      </c>
      <c r="F273" s="293" t="s">
        <v>1117</v>
      </c>
      <c r="G273" s="206" t="s">
        <v>145</v>
      </c>
      <c r="H273" s="270" t="s">
        <v>112</v>
      </c>
      <c r="I273" s="442">
        <v>1</v>
      </c>
      <c r="J273" s="443">
        <v>56.85</v>
      </c>
      <c r="K273" s="298">
        <v>0</v>
      </c>
      <c r="L273" s="442">
        <v>73.23</v>
      </c>
      <c r="M273" s="424">
        <v>0</v>
      </c>
      <c r="N273" s="442">
        <v>73.23</v>
      </c>
      <c r="O273" s="228">
        <v>0</v>
      </c>
      <c r="P273" s="263"/>
      <c r="Q273" s="263"/>
      <c r="R273" s="263"/>
      <c r="S273" s="263"/>
      <c r="T273" s="263"/>
      <c r="U273" s="263"/>
      <c r="V273" s="263"/>
      <c r="W273" s="263"/>
    </row>
    <row r="274" spans="2:23" x14ac:dyDescent="0.25">
      <c r="B274" s="226" t="s">
        <v>903</v>
      </c>
      <c r="C274" s="226"/>
      <c r="D274" s="226"/>
      <c r="E274" s="226"/>
      <c r="F274" s="226"/>
      <c r="G274" s="227" t="s">
        <v>549</v>
      </c>
      <c r="H274" s="251"/>
      <c r="I274" s="252"/>
      <c r="J274" s="253"/>
      <c r="K274" s="253">
        <v>0</v>
      </c>
      <c r="L274" s="252"/>
      <c r="M274" s="252"/>
      <c r="N274" s="254">
        <v>351</v>
      </c>
      <c r="O274" s="228"/>
      <c r="P274" s="263"/>
      <c r="Q274" s="263"/>
      <c r="R274" s="263"/>
      <c r="S274" s="263"/>
      <c r="T274" s="263"/>
      <c r="U274" s="263"/>
      <c r="V274" s="263"/>
      <c r="W274" s="263"/>
    </row>
    <row r="275" spans="2:23" ht="25.5" x14ac:dyDescent="0.25">
      <c r="B275" s="292" t="s">
        <v>904</v>
      </c>
      <c r="C275" s="292" t="s">
        <v>49</v>
      </c>
      <c r="D275" s="292" t="s">
        <v>50</v>
      </c>
      <c r="E275" s="292" t="s">
        <v>904</v>
      </c>
      <c r="F275" s="293">
        <v>97599</v>
      </c>
      <c r="G275" s="206" t="s">
        <v>1322</v>
      </c>
      <c r="H275" s="270" t="s">
        <v>112</v>
      </c>
      <c r="I275" s="442">
        <v>10</v>
      </c>
      <c r="J275" s="443">
        <v>27.25</v>
      </c>
      <c r="K275" s="298">
        <v>0</v>
      </c>
      <c r="L275" s="442">
        <v>35.1</v>
      </c>
      <c r="M275" s="424">
        <v>0</v>
      </c>
      <c r="N275" s="442">
        <v>351</v>
      </c>
      <c r="O275" s="228">
        <v>0</v>
      </c>
      <c r="P275" s="263"/>
      <c r="Q275" s="263"/>
      <c r="R275" s="263"/>
      <c r="S275" s="263"/>
      <c r="T275" s="263"/>
      <c r="U275" s="263"/>
      <c r="V275" s="263"/>
      <c r="W275" s="263"/>
    </row>
    <row r="276" spans="2:23" x14ac:dyDescent="0.25">
      <c r="B276" s="292"/>
      <c r="C276" s="292"/>
      <c r="D276" s="292"/>
      <c r="E276" s="292"/>
      <c r="F276" s="293"/>
      <c r="G276" s="294"/>
      <c r="H276" s="295"/>
      <c r="I276" s="296"/>
      <c r="J276" s="297"/>
      <c r="K276" s="297">
        <v>0</v>
      </c>
      <c r="L276" s="296"/>
      <c r="M276" s="296"/>
      <c r="N276" s="299"/>
      <c r="O276" s="300"/>
      <c r="P276" s="263"/>
      <c r="Q276" s="263"/>
      <c r="R276" s="263"/>
      <c r="S276" s="263"/>
      <c r="T276" s="263"/>
      <c r="U276" s="263"/>
      <c r="V276" s="263"/>
      <c r="W276" s="263"/>
    </row>
    <row r="277" spans="2:23" x14ac:dyDescent="0.25">
      <c r="B277" s="233" t="s">
        <v>170</v>
      </c>
      <c r="C277" s="233"/>
      <c r="D277" s="233"/>
      <c r="E277" s="233"/>
      <c r="F277" s="233"/>
      <c r="G277" s="234" t="s">
        <v>146</v>
      </c>
      <c r="H277" s="255"/>
      <c r="I277" s="256"/>
      <c r="J277" s="257"/>
      <c r="K277" s="257">
        <v>0</v>
      </c>
      <c r="L277" s="256"/>
      <c r="M277" s="256"/>
      <c r="N277" s="258">
        <v>19054.630000000005</v>
      </c>
      <c r="O277" s="278" t="e">
        <v>#REF!</v>
      </c>
      <c r="P277" s="263"/>
      <c r="Q277" s="263"/>
      <c r="R277" s="263"/>
      <c r="S277" s="263"/>
      <c r="T277" s="263"/>
      <c r="U277" s="263"/>
      <c r="V277" s="263"/>
      <c r="W277" s="263"/>
    </row>
    <row r="278" spans="2:23" x14ac:dyDescent="0.25">
      <c r="B278" s="226" t="s">
        <v>171</v>
      </c>
      <c r="C278" s="226"/>
      <c r="D278" s="226"/>
      <c r="E278" s="226"/>
      <c r="F278" s="226"/>
      <c r="G278" s="227" t="s">
        <v>770</v>
      </c>
      <c r="H278" s="251"/>
      <c r="I278" s="252"/>
      <c r="J278" s="253"/>
      <c r="K278" s="253">
        <v>0</v>
      </c>
      <c r="L278" s="252"/>
      <c r="M278" s="252"/>
      <c r="N278" s="254">
        <v>14483.920000000002</v>
      </c>
      <c r="O278" s="278"/>
      <c r="P278" s="263"/>
      <c r="Q278" s="263"/>
      <c r="R278" s="263"/>
      <c r="S278" s="263"/>
      <c r="T278" s="263"/>
      <c r="U278" s="263"/>
      <c r="V278" s="263"/>
      <c r="W278" s="263"/>
    </row>
    <row r="279" spans="2:23" x14ac:dyDescent="0.25">
      <c r="B279" s="292" t="s">
        <v>545</v>
      </c>
      <c r="C279" s="292" t="s">
        <v>49</v>
      </c>
      <c r="D279" s="292" t="s">
        <v>51</v>
      </c>
      <c r="E279" s="292" t="s">
        <v>545</v>
      </c>
      <c r="F279" s="293">
        <v>401001109</v>
      </c>
      <c r="G279" s="206" t="s">
        <v>1323</v>
      </c>
      <c r="H279" s="270" t="s">
        <v>42</v>
      </c>
      <c r="I279" s="442">
        <v>140.18</v>
      </c>
      <c r="J279" s="443">
        <v>25.56</v>
      </c>
      <c r="K279" s="298">
        <v>0</v>
      </c>
      <c r="L279" s="442">
        <v>32.92</v>
      </c>
      <c r="M279" s="424">
        <v>0</v>
      </c>
      <c r="N279" s="442">
        <v>4614.72</v>
      </c>
      <c r="O279" s="278"/>
      <c r="P279" s="263"/>
      <c r="Q279" s="263"/>
      <c r="R279" s="263"/>
      <c r="S279" s="263"/>
      <c r="T279" s="263"/>
      <c r="U279" s="263"/>
      <c r="V279" s="263"/>
      <c r="W279" s="263"/>
    </row>
    <row r="280" spans="2:23" ht="38.25" x14ac:dyDescent="0.25">
      <c r="B280" s="292" t="s">
        <v>782</v>
      </c>
      <c r="C280" s="292" t="s">
        <v>49</v>
      </c>
      <c r="D280" s="292" t="s">
        <v>50</v>
      </c>
      <c r="E280" s="292" t="s">
        <v>782</v>
      </c>
      <c r="F280" s="293">
        <v>94992</v>
      </c>
      <c r="G280" s="206" t="s">
        <v>1324</v>
      </c>
      <c r="H280" s="270" t="s">
        <v>42</v>
      </c>
      <c r="I280" s="442">
        <v>49.34</v>
      </c>
      <c r="J280" s="443">
        <v>76.680000000000007</v>
      </c>
      <c r="K280" s="298">
        <v>0</v>
      </c>
      <c r="L280" s="442">
        <v>98.77</v>
      </c>
      <c r="M280" s="424">
        <v>0</v>
      </c>
      <c r="N280" s="442">
        <v>4873.3100000000004</v>
      </c>
      <c r="O280" s="228"/>
      <c r="P280" s="263"/>
      <c r="Q280" s="263"/>
      <c r="R280" s="263"/>
      <c r="S280" s="263"/>
      <c r="T280" s="263"/>
      <c r="U280" s="263"/>
      <c r="V280" s="263"/>
      <c r="W280" s="263"/>
    </row>
    <row r="281" spans="2:23" ht="38.25" x14ac:dyDescent="0.25">
      <c r="B281" s="292" t="s">
        <v>1144</v>
      </c>
      <c r="C281" s="292" t="s">
        <v>49</v>
      </c>
      <c r="D281" s="292" t="s">
        <v>50</v>
      </c>
      <c r="E281" s="292" t="s">
        <v>1144</v>
      </c>
      <c r="F281" s="293">
        <v>94990</v>
      </c>
      <c r="G281" s="206" t="s">
        <v>1325</v>
      </c>
      <c r="H281" s="270" t="s">
        <v>1181</v>
      </c>
      <c r="I281" s="442">
        <v>5.4504000000000001</v>
      </c>
      <c r="J281" s="443">
        <v>711.55</v>
      </c>
      <c r="K281" s="298">
        <v>0</v>
      </c>
      <c r="L281" s="442">
        <v>916.61</v>
      </c>
      <c r="M281" s="424">
        <v>0</v>
      </c>
      <c r="N281" s="442">
        <v>4995.8900000000003</v>
      </c>
      <c r="O281" s="228"/>
      <c r="P281" s="263"/>
      <c r="Q281" s="263"/>
      <c r="R281" s="263"/>
      <c r="S281" s="263"/>
      <c r="T281" s="263"/>
      <c r="U281" s="263"/>
      <c r="V281" s="263"/>
      <c r="W281" s="263"/>
    </row>
    <row r="282" spans="2:23" x14ac:dyDescent="0.25">
      <c r="B282" s="226" t="s">
        <v>172</v>
      </c>
      <c r="C282" s="226"/>
      <c r="D282" s="226"/>
      <c r="E282" s="226"/>
      <c r="F282" s="226"/>
      <c r="G282" s="227" t="s">
        <v>773</v>
      </c>
      <c r="H282" s="251"/>
      <c r="I282" s="252"/>
      <c r="J282" s="253"/>
      <c r="K282" s="253">
        <v>0</v>
      </c>
      <c r="L282" s="252"/>
      <c r="M282" s="252"/>
      <c r="N282" s="254">
        <v>3228.4000000000005</v>
      </c>
      <c r="O282" s="228"/>
      <c r="P282" s="263"/>
      <c r="Q282" s="263"/>
      <c r="R282" s="263"/>
      <c r="S282" s="263"/>
      <c r="T282" s="263"/>
      <c r="U282" s="263"/>
      <c r="V282" s="263"/>
      <c r="W282" s="263"/>
    </row>
    <row r="283" spans="2:23" ht="25.5" x14ac:dyDescent="0.25">
      <c r="B283" s="292" t="s">
        <v>546</v>
      </c>
      <c r="C283" s="292" t="s">
        <v>49</v>
      </c>
      <c r="D283" s="292" t="s">
        <v>50</v>
      </c>
      <c r="E283" s="292" t="s">
        <v>546</v>
      </c>
      <c r="F283" s="293">
        <v>103946</v>
      </c>
      <c r="G283" s="206" t="s">
        <v>1326</v>
      </c>
      <c r="H283" s="270" t="s">
        <v>42</v>
      </c>
      <c r="I283" s="442">
        <v>45.52</v>
      </c>
      <c r="J283" s="443">
        <v>12.02</v>
      </c>
      <c r="K283" s="298">
        <v>0</v>
      </c>
      <c r="L283" s="442">
        <v>15.48</v>
      </c>
      <c r="M283" s="424">
        <v>0</v>
      </c>
      <c r="N283" s="442">
        <v>704.64</v>
      </c>
      <c r="O283" s="228"/>
      <c r="P283" s="263"/>
      <c r="Q283" s="263"/>
      <c r="R283" s="263"/>
      <c r="S283" s="263"/>
      <c r="T283" s="263"/>
      <c r="U283" s="263"/>
      <c r="V283" s="263"/>
      <c r="W283" s="263"/>
    </row>
    <row r="284" spans="2:23" x14ac:dyDescent="0.25">
      <c r="B284" s="292" t="s">
        <v>905</v>
      </c>
      <c r="C284" s="292" t="s">
        <v>49</v>
      </c>
      <c r="D284" s="292" t="s">
        <v>50</v>
      </c>
      <c r="E284" s="292" t="s">
        <v>905</v>
      </c>
      <c r="F284" s="293">
        <v>98520</v>
      </c>
      <c r="G284" s="206" t="s">
        <v>1327</v>
      </c>
      <c r="H284" s="270" t="s">
        <v>42</v>
      </c>
      <c r="I284" s="442">
        <v>45.52</v>
      </c>
      <c r="J284" s="443">
        <v>8.0399999999999991</v>
      </c>
      <c r="K284" s="298">
        <v>0</v>
      </c>
      <c r="L284" s="442">
        <v>10.35</v>
      </c>
      <c r="M284" s="424">
        <v>0</v>
      </c>
      <c r="N284" s="442">
        <v>471.13</v>
      </c>
      <c r="O284" s="228"/>
      <c r="P284" s="263"/>
      <c r="Q284" s="263"/>
      <c r="R284" s="263"/>
      <c r="S284" s="263"/>
      <c r="T284" s="263"/>
      <c r="U284" s="263"/>
      <c r="V284" s="263"/>
      <c r="W284" s="263"/>
    </row>
    <row r="285" spans="2:23" x14ac:dyDescent="0.25">
      <c r="B285" s="292" t="s">
        <v>1082</v>
      </c>
      <c r="C285" s="292" t="s">
        <v>49</v>
      </c>
      <c r="D285" s="292" t="s">
        <v>50</v>
      </c>
      <c r="E285" s="292" t="s">
        <v>1082</v>
      </c>
      <c r="F285" s="293">
        <v>98509</v>
      </c>
      <c r="G285" s="206" t="s">
        <v>1328</v>
      </c>
      <c r="H285" s="270" t="s">
        <v>112</v>
      </c>
      <c r="I285" s="442">
        <v>19</v>
      </c>
      <c r="J285" s="443">
        <v>44.94</v>
      </c>
      <c r="K285" s="298">
        <v>0</v>
      </c>
      <c r="L285" s="442">
        <v>57.89</v>
      </c>
      <c r="M285" s="424">
        <v>0</v>
      </c>
      <c r="N285" s="442">
        <v>1099.9100000000001</v>
      </c>
      <c r="O285" s="228"/>
      <c r="P285" s="263"/>
      <c r="Q285" s="263"/>
      <c r="R285" s="263"/>
      <c r="S285" s="263"/>
      <c r="T285" s="263"/>
      <c r="U285" s="263"/>
      <c r="V285" s="263"/>
      <c r="W285" s="263"/>
    </row>
    <row r="286" spans="2:23" ht="25.5" x14ac:dyDescent="0.25">
      <c r="B286" s="292" t="s">
        <v>1083</v>
      </c>
      <c r="C286" s="292" t="s">
        <v>49</v>
      </c>
      <c r="D286" s="292" t="s">
        <v>50</v>
      </c>
      <c r="E286" s="292" t="s">
        <v>1083</v>
      </c>
      <c r="F286" s="293">
        <v>98511</v>
      </c>
      <c r="G286" s="206" t="s">
        <v>1329</v>
      </c>
      <c r="H286" s="270" t="s">
        <v>112</v>
      </c>
      <c r="I286" s="442">
        <v>1</v>
      </c>
      <c r="J286" s="443">
        <v>127.32</v>
      </c>
      <c r="K286" s="298">
        <v>0</v>
      </c>
      <c r="L286" s="442">
        <v>164.01</v>
      </c>
      <c r="M286" s="424">
        <v>0</v>
      </c>
      <c r="N286" s="442">
        <v>164.01</v>
      </c>
      <c r="O286" s="228"/>
      <c r="P286" s="263"/>
      <c r="Q286" s="263"/>
      <c r="R286" s="263"/>
      <c r="S286" s="263"/>
      <c r="T286" s="263"/>
      <c r="U286" s="263"/>
      <c r="V286" s="263"/>
      <c r="W286" s="263"/>
    </row>
    <row r="287" spans="2:23" x14ac:dyDescent="0.25">
      <c r="B287" s="292" t="s">
        <v>1084</v>
      </c>
      <c r="C287" s="292" t="s">
        <v>49</v>
      </c>
      <c r="D287" s="292" t="s">
        <v>96</v>
      </c>
      <c r="E287" s="292" t="s">
        <v>1084</v>
      </c>
      <c r="F287" s="293">
        <v>201012</v>
      </c>
      <c r="G287" s="206" t="s">
        <v>1085</v>
      </c>
      <c r="H287" s="270" t="s">
        <v>42</v>
      </c>
      <c r="I287" s="442">
        <v>8.5459999999999994</v>
      </c>
      <c r="J287" s="443">
        <v>71.650000000000006</v>
      </c>
      <c r="K287" s="298">
        <v>0</v>
      </c>
      <c r="L287" s="442">
        <v>92.29</v>
      </c>
      <c r="M287" s="424">
        <v>0</v>
      </c>
      <c r="N287" s="442">
        <v>788.71</v>
      </c>
      <c r="O287" s="228"/>
      <c r="P287" s="263"/>
      <c r="Q287" s="263"/>
      <c r="R287" s="263"/>
      <c r="S287" s="263"/>
      <c r="T287" s="263"/>
      <c r="U287" s="263"/>
      <c r="V287" s="263"/>
      <c r="W287" s="263"/>
    </row>
    <row r="288" spans="2:23" x14ac:dyDescent="0.25">
      <c r="B288" s="226" t="s">
        <v>1131</v>
      </c>
      <c r="C288" s="226"/>
      <c r="D288" s="226"/>
      <c r="E288" s="226"/>
      <c r="F288" s="226"/>
      <c r="G288" s="227" t="s">
        <v>1081</v>
      </c>
      <c r="H288" s="251"/>
      <c r="I288" s="252"/>
      <c r="J288" s="253"/>
      <c r="K288" s="253">
        <v>0</v>
      </c>
      <c r="L288" s="252"/>
      <c r="M288" s="252"/>
      <c r="N288" s="254">
        <v>1342.31</v>
      </c>
      <c r="O288" s="228"/>
      <c r="P288" s="263"/>
      <c r="Q288" s="263"/>
      <c r="R288" s="263"/>
      <c r="S288" s="263"/>
      <c r="T288" s="263"/>
      <c r="U288" s="263"/>
      <c r="V288" s="263"/>
      <c r="W288" s="263"/>
    </row>
    <row r="289" spans="2:23" ht="38.25" x14ac:dyDescent="0.25">
      <c r="B289" s="292" t="s">
        <v>1132</v>
      </c>
      <c r="C289" s="292" t="s">
        <v>49</v>
      </c>
      <c r="D289" s="292" t="s">
        <v>50</v>
      </c>
      <c r="E289" s="292" t="s">
        <v>1132</v>
      </c>
      <c r="F289" s="293">
        <v>103338</v>
      </c>
      <c r="G289" s="206" t="s">
        <v>1330</v>
      </c>
      <c r="H289" s="270" t="s">
        <v>42</v>
      </c>
      <c r="I289" s="442">
        <v>1.58</v>
      </c>
      <c r="J289" s="443">
        <v>100.23</v>
      </c>
      <c r="K289" s="298">
        <v>0</v>
      </c>
      <c r="L289" s="442">
        <v>129.11000000000001</v>
      </c>
      <c r="M289" s="424">
        <v>0</v>
      </c>
      <c r="N289" s="442">
        <v>203.99</v>
      </c>
      <c r="O289" s="228"/>
      <c r="P289" s="263"/>
      <c r="Q289" s="263"/>
      <c r="R289" s="263"/>
      <c r="S289" s="263"/>
      <c r="T289" s="263"/>
      <c r="U289" s="263"/>
      <c r="V289" s="263"/>
      <c r="W289" s="263"/>
    </row>
    <row r="290" spans="2:23" ht="25.5" x14ac:dyDescent="0.25">
      <c r="B290" s="292" t="s">
        <v>1133</v>
      </c>
      <c r="C290" s="292" t="s">
        <v>49</v>
      </c>
      <c r="D290" s="292" t="s">
        <v>50</v>
      </c>
      <c r="E290" s="292" t="s">
        <v>1133</v>
      </c>
      <c r="F290" s="293">
        <v>98561</v>
      </c>
      <c r="G290" s="206" t="s">
        <v>1331</v>
      </c>
      <c r="H290" s="270" t="s">
        <v>42</v>
      </c>
      <c r="I290" s="442">
        <v>3.16</v>
      </c>
      <c r="J290" s="443">
        <v>38.35</v>
      </c>
      <c r="K290" s="298">
        <v>0</v>
      </c>
      <c r="L290" s="442">
        <v>49.4</v>
      </c>
      <c r="M290" s="424">
        <v>0</v>
      </c>
      <c r="N290" s="442">
        <v>156.1</v>
      </c>
      <c r="O290" s="228"/>
      <c r="P290" s="263"/>
      <c r="Q290" s="263"/>
      <c r="R290" s="263"/>
      <c r="S290" s="263"/>
      <c r="T290" s="263"/>
      <c r="U290" s="263"/>
      <c r="V290" s="263"/>
      <c r="W290" s="263"/>
    </row>
    <row r="291" spans="2:23" ht="25.5" x14ac:dyDescent="0.25">
      <c r="B291" s="292" t="s">
        <v>1134</v>
      </c>
      <c r="C291" s="292" t="s">
        <v>49</v>
      </c>
      <c r="D291" s="292" t="s">
        <v>50</v>
      </c>
      <c r="E291" s="292" t="s">
        <v>1134</v>
      </c>
      <c r="F291" s="293">
        <v>94319</v>
      </c>
      <c r="G291" s="206" t="s">
        <v>1332</v>
      </c>
      <c r="H291" s="270" t="s">
        <v>1181</v>
      </c>
      <c r="I291" s="442">
        <v>1.9152639999999999</v>
      </c>
      <c r="J291" s="443">
        <v>69.59</v>
      </c>
      <c r="K291" s="298">
        <v>0</v>
      </c>
      <c r="L291" s="442">
        <v>89.64</v>
      </c>
      <c r="M291" s="424">
        <v>0</v>
      </c>
      <c r="N291" s="442">
        <v>171.68</v>
      </c>
      <c r="O291" s="228"/>
      <c r="P291" s="263"/>
      <c r="Q291" s="263"/>
      <c r="R291" s="263"/>
      <c r="S291" s="263"/>
      <c r="T291" s="263"/>
      <c r="U291" s="263"/>
      <c r="V291" s="263"/>
      <c r="W291" s="263"/>
    </row>
    <row r="292" spans="2:23" ht="38.25" x14ac:dyDescent="0.25">
      <c r="B292" s="292" t="s">
        <v>1135</v>
      </c>
      <c r="C292" s="292" t="s">
        <v>49</v>
      </c>
      <c r="D292" s="292" t="s">
        <v>50</v>
      </c>
      <c r="E292" s="292" t="s">
        <v>1135</v>
      </c>
      <c r="F292" s="293">
        <v>94992</v>
      </c>
      <c r="G292" s="206" t="s">
        <v>1324</v>
      </c>
      <c r="H292" s="270" t="s">
        <v>42</v>
      </c>
      <c r="I292" s="442">
        <v>7.3663999999999996</v>
      </c>
      <c r="J292" s="443">
        <v>76.680000000000007</v>
      </c>
      <c r="K292" s="298">
        <v>0</v>
      </c>
      <c r="L292" s="442">
        <v>98.77</v>
      </c>
      <c r="M292" s="424">
        <v>0</v>
      </c>
      <c r="N292" s="442">
        <v>727.57</v>
      </c>
      <c r="O292" s="228"/>
      <c r="P292" s="263"/>
      <c r="Q292" s="263"/>
      <c r="R292" s="263"/>
      <c r="S292" s="263"/>
      <c r="T292" s="263"/>
      <c r="U292" s="263"/>
      <c r="V292" s="263"/>
      <c r="W292" s="263"/>
    </row>
    <row r="293" spans="2:23" ht="25.5" x14ac:dyDescent="0.25">
      <c r="B293" s="292" t="s">
        <v>1136</v>
      </c>
      <c r="C293" s="292" t="s">
        <v>49</v>
      </c>
      <c r="D293" s="292" t="s">
        <v>50</v>
      </c>
      <c r="E293" s="292" t="s">
        <v>1136</v>
      </c>
      <c r="F293" s="293">
        <v>88485</v>
      </c>
      <c r="G293" s="206" t="s">
        <v>1333</v>
      </c>
      <c r="H293" s="270" t="s">
        <v>42</v>
      </c>
      <c r="I293" s="442">
        <v>1.58</v>
      </c>
      <c r="J293" s="443">
        <v>3.38</v>
      </c>
      <c r="K293" s="298">
        <v>0</v>
      </c>
      <c r="L293" s="442">
        <v>4.3499999999999996</v>
      </c>
      <c r="M293" s="424">
        <v>0</v>
      </c>
      <c r="N293" s="442">
        <v>6.87</v>
      </c>
      <c r="O293" s="228"/>
      <c r="P293" s="263"/>
      <c r="Q293" s="263"/>
      <c r="R293" s="263"/>
      <c r="S293" s="263"/>
      <c r="T293" s="263"/>
      <c r="U293" s="263"/>
      <c r="V293" s="263"/>
      <c r="W293" s="263"/>
    </row>
    <row r="294" spans="2:23" ht="25.5" x14ac:dyDescent="0.25">
      <c r="B294" s="292" t="s">
        <v>1137</v>
      </c>
      <c r="C294" s="292" t="s">
        <v>49</v>
      </c>
      <c r="D294" s="292" t="s">
        <v>51</v>
      </c>
      <c r="E294" s="292" t="s">
        <v>1137</v>
      </c>
      <c r="F294" s="293">
        <v>1901003033</v>
      </c>
      <c r="G294" s="206" t="s">
        <v>1334</v>
      </c>
      <c r="H294" s="270" t="s">
        <v>42</v>
      </c>
      <c r="I294" s="442">
        <v>1.58</v>
      </c>
      <c r="J294" s="443">
        <v>26.07</v>
      </c>
      <c r="K294" s="298">
        <v>0</v>
      </c>
      <c r="L294" s="442">
        <v>33.58</v>
      </c>
      <c r="M294" s="424">
        <v>0</v>
      </c>
      <c r="N294" s="442">
        <v>53.05</v>
      </c>
      <c r="O294" s="228"/>
      <c r="P294" s="263"/>
      <c r="Q294" s="263"/>
      <c r="R294" s="263"/>
      <c r="S294" s="263"/>
      <c r="T294" s="263"/>
      <c r="U294" s="263"/>
      <c r="V294" s="263"/>
      <c r="W294" s="263"/>
    </row>
    <row r="295" spans="2:23" ht="25.5" x14ac:dyDescent="0.25">
      <c r="B295" s="292" t="s">
        <v>1138</v>
      </c>
      <c r="C295" s="292" t="s">
        <v>49</v>
      </c>
      <c r="D295" s="292" t="s">
        <v>50</v>
      </c>
      <c r="E295" s="292" t="s">
        <v>1138</v>
      </c>
      <c r="F295" s="293">
        <v>88489</v>
      </c>
      <c r="G295" s="206" t="s">
        <v>1335</v>
      </c>
      <c r="H295" s="270" t="s">
        <v>42</v>
      </c>
      <c r="I295" s="442">
        <v>1.58</v>
      </c>
      <c r="J295" s="443">
        <v>11.33</v>
      </c>
      <c r="K295" s="298">
        <v>0</v>
      </c>
      <c r="L295" s="442">
        <v>14.59</v>
      </c>
      <c r="M295" s="424">
        <v>0</v>
      </c>
      <c r="N295" s="442">
        <v>23.05</v>
      </c>
      <c r="O295" s="228"/>
      <c r="P295" s="263"/>
      <c r="Q295" s="263"/>
      <c r="R295" s="263"/>
      <c r="S295" s="263"/>
      <c r="T295" s="263"/>
      <c r="U295" s="263"/>
      <c r="V295" s="263"/>
      <c r="W295" s="263"/>
    </row>
    <row r="296" spans="2:23" x14ac:dyDescent="0.25">
      <c r="B296" s="292"/>
      <c r="C296" s="292"/>
      <c r="D296" s="292"/>
      <c r="E296" s="292"/>
      <c r="F296" s="293"/>
      <c r="G296" s="294"/>
      <c r="H296" s="295"/>
      <c r="I296" s="296"/>
      <c r="J296" s="297"/>
      <c r="K296" s="297">
        <v>0</v>
      </c>
      <c r="L296" s="296"/>
      <c r="M296" s="296"/>
      <c r="N296" s="299"/>
      <c r="O296" s="300"/>
      <c r="P296" s="263"/>
      <c r="Q296" s="263"/>
      <c r="R296" s="263"/>
      <c r="S296" s="263"/>
      <c r="T296" s="263"/>
      <c r="U296" s="263"/>
      <c r="V296" s="263"/>
      <c r="W296" s="263"/>
    </row>
    <row r="297" spans="2:23" x14ac:dyDescent="0.25">
      <c r="B297" s="233" t="s">
        <v>173</v>
      </c>
      <c r="C297" s="233"/>
      <c r="D297" s="233"/>
      <c r="E297" s="233"/>
      <c r="F297" s="233"/>
      <c r="G297" s="234" t="s">
        <v>148</v>
      </c>
      <c r="H297" s="255"/>
      <c r="I297" s="256"/>
      <c r="J297" s="257"/>
      <c r="K297" s="257">
        <v>0</v>
      </c>
      <c r="L297" s="256"/>
      <c r="M297" s="256"/>
      <c r="N297" s="258">
        <v>60878.800000000017</v>
      </c>
      <c r="O297" s="278">
        <v>0</v>
      </c>
      <c r="P297" s="263"/>
      <c r="Q297" s="263"/>
      <c r="R297" s="263"/>
      <c r="S297" s="263"/>
      <c r="T297" s="263"/>
      <c r="U297" s="263"/>
      <c r="V297" s="263"/>
      <c r="W297" s="263"/>
    </row>
    <row r="298" spans="2:23" x14ac:dyDescent="0.25">
      <c r="B298" s="226" t="s">
        <v>174</v>
      </c>
      <c r="C298" s="226"/>
      <c r="D298" s="226"/>
      <c r="E298" s="226"/>
      <c r="F298" s="226"/>
      <c r="G298" s="227" t="s">
        <v>153</v>
      </c>
      <c r="H298" s="251"/>
      <c r="I298" s="252"/>
      <c r="J298" s="253"/>
      <c r="K298" s="253">
        <v>0</v>
      </c>
      <c r="L298" s="252"/>
      <c r="M298" s="252"/>
      <c r="N298" s="254">
        <v>1399.1</v>
      </c>
      <c r="O298" s="228">
        <v>0</v>
      </c>
      <c r="P298" s="263"/>
      <c r="Q298" s="263"/>
      <c r="R298" s="263"/>
      <c r="S298" s="263"/>
      <c r="T298" s="263"/>
      <c r="U298" s="263"/>
      <c r="V298" s="263"/>
      <c r="W298" s="263"/>
    </row>
    <row r="299" spans="2:23" ht="38.25" x14ac:dyDescent="0.25">
      <c r="B299" s="292" t="s">
        <v>768</v>
      </c>
      <c r="C299" s="292" t="s">
        <v>49</v>
      </c>
      <c r="D299" s="292" t="s">
        <v>50</v>
      </c>
      <c r="E299" s="292" t="s">
        <v>768</v>
      </c>
      <c r="F299" s="293">
        <v>100725</v>
      </c>
      <c r="G299" s="206" t="s">
        <v>1336</v>
      </c>
      <c r="H299" s="270" t="s">
        <v>42</v>
      </c>
      <c r="I299" s="442">
        <v>6.82</v>
      </c>
      <c r="J299" s="443">
        <v>20.64</v>
      </c>
      <c r="K299" s="298">
        <v>0</v>
      </c>
      <c r="L299" s="442">
        <v>26.58</v>
      </c>
      <c r="M299" s="424">
        <v>0</v>
      </c>
      <c r="N299" s="442">
        <v>181.27</v>
      </c>
      <c r="O299" s="228">
        <v>0</v>
      </c>
      <c r="P299" s="263"/>
      <c r="Q299" s="263"/>
      <c r="R299" s="263"/>
      <c r="S299" s="263"/>
      <c r="T299" s="263"/>
      <c r="U299" s="263"/>
      <c r="V299" s="263"/>
      <c r="W299" s="263"/>
    </row>
    <row r="300" spans="2:23" ht="25.5" x14ac:dyDescent="0.25">
      <c r="B300" s="292" t="s">
        <v>769</v>
      </c>
      <c r="C300" s="292" t="s">
        <v>49</v>
      </c>
      <c r="D300" s="292" t="s">
        <v>50</v>
      </c>
      <c r="E300" s="292" t="s">
        <v>769</v>
      </c>
      <c r="F300" s="293">
        <v>102229</v>
      </c>
      <c r="G300" s="206" t="s">
        <v>1337</v>
      </c>
      <c r="H300" s="270" t="s">
        <v>42</v>
      </c>
      <c r="I300" s="442">
        <v>46.2</v>
      </c>
      <c r="J300" s="443">
        <v>20.47</v>
      </c>
      <c r="K300" s="298">
        <v>0</v>
      </c>
      <c r="L300" s="442">
        <v>26.36</v>
      </c>
      <c r="M300" s="424">
        <v>0</v>
      </c>
      <c r="N300" s="442">
        <v>1217.83</v>
      </c>
      <c r="O300" s="228">
        <v>0</v>
      </c>
      <c r="P300" s="263"/>
      <c r="Q300" s="263"/>
      <c r="R300" s="263"/>
      <c r="S300" s="263"/>
      <c r="T300" s="263"/>
      <c r="U300" s="263"/>
      <c r="V300" s="263"/>
      <c r="W300" s="263"/>
    </row>
    <row r="301" spans="2:23" x14ac:dyDescent="0.25">
      <c r="B301" s="226" t="s">
        <v>175</v>
      </c>
      <c r="C301" s="226"/>
      <c r="D301" s="226"/>
      <c r="E301" s="226"/>
      <c r="F301" s="226"/>
      <c r="G301" s="227" t="s">
        <v>154</v>
      </c>
      <c r="H301" s="251"/>
      <c r="I301" s="252"/>
      <c r="J301" s="253"/>
      <c r="K301" s="253">
        <v>0</v>
      </c>
      <c r="L301" s="252"/>
      <c r="M301" s="252"/>
      <c r="N301" s="254">
        <v>15619.96</v>
      </c>
      <c r="O301" s="228">
        <v>0</v>
      </c>
      <c r="P301" s="263"/>
      <c r="Q301" s="263"/>
      <c r="R301" s="263"/>
      <c r="S301" s="263"/>
      <c r="T301" s="263"/>
      <c r="U301" s="263"/>
      <c r="V301" s="263"/>
      <c r="W301" s="263"/>
    </row>
    <row r="302" spans="2:23" ht="25.5" x14ac:dyDescent="0.25">
      <c r="B302" s="292" t="s">
        <v>771</v>
      </c>
      <c r="C302" s="292" t="s">
        <v>49</v>
      </c>
      <c r="D302" s="292" t="s">
        <v>50</v>
      </c>
      <c r="E302" s="292" t="s">
        <v>771</v>
      </c>
      <c r="F302" s="293">
        <v>88485</v>
      </c>
      <c r="G302" s="206" t="s">
        <v>1333</v>
      </c>
      <c r="H302" s="270" t="s">
        <v>42</v>
      </c>
      <c r="I302" s="442">
        <v>297.40999999999997</v>
      </c>
      <c r="J302" s="443">
        <v>3.38</v>
      </c>
      <c r="K302" s="298">
        <v>0</v>
      </c>
      <c r="L302" s="442">
        <v>4.3499999999999996</v>
      </c>
      <c r="M302" s="424">
        <v>0</v>
      </c>
      <c r="N302" s="442">
        <v>1293.73</v>
      </c>
      <c r="O302" s="228">
        <v>0</v>
      </c>
      <c r="P302" s="263"/>
      <c r="Q302" s="263"/>
      <c r="R302" s="263"/>
      <c r="S302" s="263"/>
      <c r="T302" s="263"/>
      <c r="U302" s="263"/>
      <c r="V302" s="263"/>
      <c r="W302" s="263"/>
    </row>
    <row r="303" spans="2:23" ht="25.5" x14ac:dyDescent="0.25">
      <c r="B303" s="292" t="s">
        <v>772</v>
      </c>
      <c r="C303" s="292" t="s">
        <v>49</v>
      </c>
      <c r="D303" s="292" t="s">
        <v>51</v>
      </c>
      <c r="E303" s="292" t="s">
        <v>772</v>
      </c>
      <c r="F303" s="293">
        <v>1901003033</v>
      </c>
      <c r="G303" s="206" t="s">
        <v>1334</v>
      </c>
      <c r="H303" s="270" t="s">
        <v>42</v>
      </c>
      <c r="I303" s="442">
        <v>297.40999999999997</v>
      </c>
      <c r="J303" s="443">
        <v>26.07</v>
      </c>
      <c r="K303" s="298">
        <v>0</v>
      </c>
      <c r="L303" s="442">
        <v>33.58</v>
      </c>
      <c r="M303" s="424">
        <v>0</v>
      </c>
      <c r="N303" s="442">
        <v>9987.02</v>
      </c>
      <c r="O303" s="228">
        <v>0</v>
      </c>
      <c r="P303" s="263"/>
      <c r="Q303" s="263"/>
      <c r="R303" s="263"/>
      <c r="S303" s="263"/>
      <c r="T303" s="263"/>
      <c r="U303" s="263"/>
      <c r="V303" s="263"/>
      <c r="W303" s="263"/>
    </row>
    <row r="304" spans="2:23" ht="25.5" x14ac:dyDescent="0.25">
      <c r="B304" s="292" t="s">
        <v>906</v>
      </c>
      <c r="C304" s="292" t="s">
        <v>49</v>
      </c>
      <c r="D304" s="292" t="s">
        <v>50</v>
      </c>
      <c r="E304" s="292" t="s">
        <v>906</v>
      </c>
      <c r="F304" s="293">
        <v>88489</v>
      </c>
      <c r="G304" s="206" t="s">
        <v>1335</v>
      </c>
      <c r="H304" s="270" t="s">
        <v>42</v>
      </c>
      <c r="I304" s="442">
        <v>297.40999999999997</v>
      </c>
      <c r="J304" s="443">
        <v>11.33</v>
      </c>
      <c r="K304" s="298">
        <v>0</v>
      </c>
      <c r="L304" s="442">
        <v>14.59</v>
      </c>
      <c r="M304" s="424">
        <v>0</v>
      </c>
      <c r="N304" s="442">
        <v>4339.21</v>
      </c>
      <c r="O304" s="228">
        <v>0</v>
      </c>
      <c r="P304" s="263"/>
      <c r="Q304" s="263"/>
      <c r="R304" s="263"/>
      <c r="S304" s="263"/>
      <c r="T304" s="263"/>
      <c r="U304" s="263"/>
      <c r="V304" s="263"/>
      <c r="W304" s="263"/>
    </row>
    <row r="305" spans="2:23" x14ac:dyDescent="0.25">
      <c r="B305" s="226" t="s">
        <v>783</v>
      </c>
      <c r="C305" s="226"/>
      <c r="D305" s="226"/>
      <c r="E305" s="226"/>
      <c r="F305" s="226"/>
      <c r="G305" s="227" t="s">
        <v>155</v>
      </c>
      <c r="H305" s="251"/>
      <c r="I305" s="252"/>
      <c r="J305" s="253"/>
      <c r="K305" s="253">
        <v>0</v>
      </c>
      <c r="L305" s="252"/>
      <c r="M305" s="252"/>
      <c r="N305" s="254">
        <v>34734.14</v>
      </c>
      <c r="O305" s="228">
        <v>0</v>
      </c>
      <c r="P305" s="263"/>
      <c r="Q305" s="263"/>
      <c r="R305" s="263"/>
      <c r="S305" s="263"/>
      <c r="T305" s="263"/>
      <c r="U305" s="263"/>
      <c r="V305" s="263"/>
      <c r="W305" s="263"/>
    </row>
    <row r="306" spans="2:23" ht="25.5" x14ac:dyDescent="0.25">
      <c r="B306" s="292" t="s">
        <v>784</v>
      </c>
      <c r="C306" s="292" t="s">
        <v>49</v>
      </c>
      <c r="D306" s="292" t="s">
        <v>51</v>
      </c>
      <c r="E306" s="292" t="s">
        <v>784</v>
      </c>
      <c r="F306" s="293">
        <v>1901003033</v>
      </c>
      <c r="G306" s="206" t="s">
        <v>1334</v>
      </c>
      <c r="H306" s="270" t="s">
        <v>42</v>
      </c>
      <c r="I306" s="442">
        <v>356.00400000000002</v>
      </c>
      <c r="J306" s="443">
        <v>26.07</v>
      </c>
      <c r="K306" s="298">
        <v>0</v>
      </c>
      <c r="L306" s="442">
        <v>33.58</v>
      </c>
      <c r="M306" s="424">
        <v>0</v>
      </c>
      <c r="N306" s="442">
        <v>11954.61</v>
      </c>
      <c r="O306" s="228">
        <v>0</v>
      </c>
      <c r="P306" s="263"/>
      <c r="Q306" s="263"/>
      <c r="R306" s="263"/>
      <c r="S306" s="263"/>
      <c r="T306" s="263"/>
      <c r="U306" s="263"/>
      <c r="V306" s="263"/>
      <c r="W306" s="263"/>
    </row>
    <row r="307" spans="2:23" ht="37.5" customHeight="1" x14ac:dyDescent="0.25">
      <c r="B307" s="292" t="s">
        <v>907</v>
      </c>
      <c r="C307" s="292" t="s">
        <v>49</v>
      </c>
      <c r="D307" s="292" t="s">
        <v>51</v>
      </c>
      <c r="E307" s="292" t="s">
        <v>907</v>
      </c>
      <c r="F307" s="293">
        <v>1901003505</v>
      </c>
      <c r="G307" s="206" t="s">
        <v>1172</v>
      </c>
      <c r="H307" s="270" t="s">
        <v>42</v>
      </c>
      <c r="I307" s="442">
        <v>346.97400000000005</v>
      </c>
      <c r="J307" s="443">
        <v>33.65</v>
      </c>
      <c r="K307" s="298">
        <v>0</v>
      </c>
      <c r="L307" s="442">
        <v>43.34</v>
      </c>
      <c r="M307" s="424">
        <v>0</v>
      </c>
      <c r="N307" s="442">
        <v>15037.85</v>
      </c>
      <c r="O307" s="228">
        <v>0</v>
      </c>
      <c r="P307" s="263"/>
      <c r="Q307" s="263"/>
      <c r="R307" s="263"/>
      <c r="S307" s="263"/>
      <c r="T307" s="263"/>
      <c r="U307" s="263"/>
      <c r="V307" s="263"/>
      <c r="W307" s="263"/>
    </row>
    <row r="308" spans="2:23" x14ac:dyDescent="0.25">
      <c r="B308" s="292" t="s">
        <v>1091</v>
      </c>
      <c r="C308" s="292" t="s">
        <v>49</v>
      </c>
      <c r="D308" s="292" t="s">
        <v>96</v>
      </c>
      <c r="E308" s="292" t="s">
        <v>1091</v>
      </c>
      <c r="F308" s="293">
        <v>120454</v>
      </c>
      <c r="G308" s="206" t="s">
        <v>1092</v>
      </c>
      <c r="H308" s="270" t="s">
        <v>42</v>
      </c>
      <c r="I308" s="442">
        <v>9.0299999999999994</v>
      </c>
      <c r="J308" s="443">
        <v>665.53</v>
      </c>
      <c r="K308" s="298">
        <v>0</v>
      </c>
      <c r="L308" s="442">
        <v>857.33</v>
      </c>
      <c r="M308" s="424">
        <v>0</v>
      </c>
      <c r="N308" s="442">
        <v>7741.68</v>
      </c>
      <c r="O308" s="228"/>
      <c r="P308" s="263"/>
      <c r="Q308" s="263"/>
      <c r="R308" s="263"/>
      <c r="S308" s="263"/>
      <c r="T308" s="263"/>
      <c r="U308" s="263"/>
      <c r="V308" s="263"/>
      <c r="W308" s="263"/>
    </row>
    <row r="309" spans="2:23" x14ac:dyDescent="0.25">
      <c r="B309" s="226" t="s">
        <v>785</v>
      </c>
      <c r="C309" s="226"/>
      <c r="D309" s="226"/>
      <c r="E309" s="226"/>
      <c r="F309" s="226"/>
      <c r="G309" s="227" t="s">
        <v>156</v>
      </c>
      <c r="H309" s="251"/>
      <c r="I309" s="252"/>
      <c r="J309" s="253"/>
      <c r="K309" s="253">
        <v>0</v>
      </c>
      <c r="L309" s="252"/>
      <c r="M309" s="252"/>
      <c r="N309" s="254">
        <v>9125.6</v>
      </c>
      <c r="O309" s="228">
        <v>0</v>
      </c>
      <c r="P309" s="263"/>
      <c r="Q309" s="263"/>
      <c r="R309" s="263"/>
      <c r="S309" s="263"/>
      <c r="T309" s="263"/>
      <c r="U309" s="263"/>
      <c r="V309" s="263"/>
      <c r="W309" s="263"/>
    </row>
    <row r="310" spans="2:23" ht="25.5" x14ac:dyDescent="0.25">
      <c r="B310" s="292" t="s">
        <v>786</v>
      </c>
      <c r="C310" s="292" t="s">
        <v>49</v>
      </c>
      <c r="D310" s="292" t="s">
        <v>50</v>
      </c>
      <c r="E310" s="292" t="s">
        <v>786</v>
      </c>
      <c r="F310" s="293">
        <v>88484</v>
      </c>
      <c r="G310" s="206" t="s">
        <v>1338</v>
      </c>
      <c r="H310" s="270" t="s">
        <v>42</v>
      </c>
      <c r="I310" s="442">
        <v>162.87</v>
      </c>
      <c r="J310" s="443">
        <v>4.1100000000000003</v>
      </c>
      <c r="K310" s="298">
        <v>0</v>
      </c>
      <c r="L310" s="442">
        <v>5.29</v>
      </c>
      <c r="M310" s="424">
        <v>0</v>
      </c>
      <c r="N310" s="442">
        <v>861.58</v>
      </c>
      <c r="O310" s="228">
        <v>0</v>
      </c>
      <c r="P310" s="263"/>
      <c r="Q310" s="263"/>
      <c r="R310" s="263"/>
      <c r="S310" s="263"/>
      <c r="T310" s="263"/>
      <c r="U310" s="263"/>
      <c r="V310" s="263"/>
      <c r="W310" s="263"/>
    </row>
    <row r="311" spans="2:23" ht="25.5" x14ac:dyDescent="0.25">
      <c r="B311" s="292" t="s">
        <v>787</v>
      </c>
      <c r="C311" s="292" t="s">
        <v>49</v>
      </c>
      <c r="D311" s="292" t="s">
        <v>50</v>
      </c>
      <c r="E311" s="292" t="s">
        <v>787</v>
      </c>
      <c r="F311" s="293">
        <v>88496</v>
      </c>
      <c r="G311" s="206" t="s">
        <v>1339</v>
      </c>
      <c r="H311" s="270" t="s">
        <v>42</v>
      </c>
      <c r="I311" s="442">
        <v>162.87</v>
      </c>
      <c r="J311" s="443">
        <v>26.27</v>
      </c>
      <c r="K311" s="298">
        <v>0</v>
      </c>
      <c r="L311" s="442">
        <v>33.840000000000003</v>
      </c>
      <c r="M311" s="424">
        <v>0</v>
      </c>
      <c r="N311" s="442">
        <v>5511.52</v>
      </c>
      <c r="O311" s="228">
        <v>0</v>
      </c>
      <c r="P311" s="263"/>
      <c r="Q311" s="263"/>
      <c r="R311" s="263"/>
      <c r="S311" s="263"/>
      <c r="T311" s="263"/>
      <c r="U311" s="263"/>
      <c r="V311" s="263"/>
      <c r="W311" s="263"/>
    </row>
    <row r="312" spans="2:23" ht="25.5" x14ac:dyDescent="0.25">
      <c r="B312" s="292" t="s">
        <v>788</v>
      </c>
      <c r="C312" s="292" t="s">
        <v>49</v>
      </c>
      <c r="D312" s="292" t="s">
        <v>50</v>
      </c>
      <c r="E312" s="292" t="s">
        <v>788</v>
      </c>
      <c r="F312" s="293">
        <v>88488</v>
      </c>
      <c r="G312" s="206" t="s">
        <v>1340</v>
      </c>
      <c r="H312" s="270" t="s">
        <v>42</v>
      </c>
      <c r="I312" s="442">
        <v>162.87</v>
      </c>
      <c r="J312" s="443">
        <v>13.12</v>
      </c>
      <c r="K312" s="298">
        <v>0</v>
      </c>
      <c r="L312" s="442">
        <v>16.899999999999999</v>
      </c>
      <c r="M312" s="424">
        <v>0</v>
      </c>
      <c r="N312" s="442">
        <v>2752.5</v>
      </c>
      <c r="O312" s="228">
        <v>0</v>
      </c>
      <c r="P312" s="263"/>
      <c r="Q312" s="263"/>
      <c r="R312" s="263"/>
      <c r="S312" s="263"/>
      <c r="T312" s="263"/>
      <c r="U312" s="263"/>
      <c r="V312" s="263"/>
      <c r="W312" s="263"/>
    </row>
    <row r="313" spans="2:23" x14ac:dyDescent="0.25">
      <c r="B313" s="292"/>
      <c r="C313" s="292"/>
      <c r="D313" s="292"/>
      <c r="E313" s="292"/>
      <c r="F313" s="293"/>
      <c r="G313" s="294"/>
      <c r="H313" s="295"/>
      <c r="I313" s="296"/>
      <c r="J313" s="297"/>
      <c r="K313" s="297">
        <v>0</v>
      </c>
      <c r="L313" s="296"/>
      <c r="M313" s="296"/>
      <c r="N313" s="299"/>
      <c r="O313" s="300"/>
      <c r="P313" s="263"/>
      <c r="Q313" s="263"/>
      <c r="R313" s="263"/>
      <c r="S313" s="263"/>
      <c r="T313" s="263"/>
      <c r="U313" s="263"/>
      <c r="V313" s="263"/>
      <c r="W313" s="263"/>
    </row>
    <row r="314" spans="2:23" x14ac:dyDescent="0.25">
      <c r="B314" s="233" t="s">
        <v>176</v>
      </c>
      <c r="C314" s="233"/>
      <c r="D314" s="233"/>
      <c r="E314" s="233"/>
      <c r="F314" s="233"/>
      <c r="G314" s="234" t="s">
        <v>294</v>
      </c>
      <c r="H314" s="255"/>
      <c r="I314" s="256"/>
      <c r="J314" s="257"/>
      <c r="K314" s="257">
        <v>0</v>
      </c>
      <c r="L314" s="256"/>
      <c r="M314" s="256"/>
      <c r="N314" s="258">
        <v>7986.3999999999987</v>
      </c>
      <c r="O314" s="278">
        <v>0</v>
      </c>
      <c r="P314" s="263"/>
      <c r="Q314" s="263"/>
      <c r="R314" s="263"/>
      <c r="S314" s="263"/>
      <c r="T314" s="263"/>
      <c r="U314" s="263"/>
      <c r="V314" s="263"/>
      <c r="W314" s="263"/>
    </row>
    <row r="315" spans="2:23" x14ac:dyDescent="0.25">
      <c r="B315" s="226" t="s">
        <v>177</v>
      </c>
      <c r="C315" s="226"/>
      <c r="D315" s="226"/>
      <c r="E315" s="226"/>
      <c r="F315" s="226"/>
      <c r="G315" s="227" t="s">
        <v>122</v>
      </c>
      <c r="H315" s="251"/>
      <c r="I315" s="252"/>
      <c r="J315" s="253"/>
      <c r="K315" s="253">
        <v>0</v>
      </c>
      <c r="L315" s="252"/>
      <c r="M315" s="252"/>
      <c r="N315" s="254">
        <v>6574.9699999999993</v>
      </c>
      <c r="O315" s="228">
        <v>0</v>
      </c>
      <c r="P315" s="263"/>
      <c r="Q315" s="263"/>
      <c r="R315" s="263"/>
      <c r="S315" s="263"/>
      <c r="T315" s="263"/>
      <c r="U315" s="263"/>
      <c r="V315" s="263"/>
      <c r="W315" s="263"/>
    </row>
    <row r="316" spans="2:23" x14ac:dyDescent="0.25">
      <c r="B316" s="292" t="s">
        <v>178</v>
      </c>
      <c r="C316" s="292" t="s">
        <v>49</v>
      </c>
      <c r="D316" s="292" t="s">
        <v>50</v>
      </c>
      <c r="E316" s="292" t="s">
        <v>178</v>
      </c>
      <c r="F316" s="293">
        <v>98689</v>
      </c>
      <c r="G316" s="206" t="s">
        <v>1341</v>
      </c>
      <c r="H316" s="270" t="s">
        <v>139</v>
      </c>
      <c r="I316" s="442">
        <v>13.8</v>
      </c>
      <c r="J316" s="443">
        <v>114.25</v>
      </c>
      <c r="K316" s="298">
        <v>0</v>
      </c>
      <c r="L316" s="442">
        <v>147.16999999999999</v>
      </c>
      <c r="M316" s="424">
        <v>0</v>
      </c>
      <c r="N316" s="442">
        <v>2030.94</v>
      </c>
      <c r="O316" s="228">
        <v>0</v>
      </c>
      <c r="P316" s="263"/>
      <c r="Q316" s="263"/>
      <c r="R316" s="263"/>
      <c r="S316" s="263"/>
      <c r="T316" s="263"/>
      <c r="U316" s="263"/>
      <c r="V316" s="263"/>
      <c r="W316" s="263"/>
    </row>
    <row r="317" spans="2:23" ht="38.25" x14ac:dyDescent="0.25">
      <c r="B317" s="292" t="s">
        <v>636</v>
      </c>
      <c r="C317" s="292" t="s">
        <v>49</v>
      </c>
      <c r="D317" s="292" t="s">
        <v>50</v>
      </c>
      <c r="E317" s="292" t="s">
        <v>636</v>
      </c>
      <c r="F317" s="293">
        <v>101965</v>
      </c>
      <c r="G317" s="206" t="s">
        <v>1342</v>
      </c>
      <c r="H317" s="270" t="s">
        <v>139</v>
      </c>
      <c r="I317" s="442">
        <v>20.5</v>
      </c>
      <c r="J317" s="443">
        <v>172.07</v>
      </c>
      <c r="K317" s="298">
        <v>0</v>
      </c>
      <c r="L317" s="442">
        <v>221.66</v>
      </c>
      <c r="M317" s="424">
        <v>0</v>
      </c>
      <c r="N317" s="442">
        <v>4544.03</v>
      </c>
      <c r="O317" s="228">
        <v>0</v>
      </c>
      <c r="P317" s="263"/>
      <c r="Q317" s="263"/>
      <c r="R317" s="263"/>
      <c r="S317" s="263"/>
      <c r="T317" s="263"/>
      <c r="U317" s="263"/>
      <c r="V317" s="263"/>
      <c r="W317" s="263"/>
    </row>
    <row r="318" spans="2:23" x14ac:dyDescent="0.25">
      <c r="B318" s="226" t="s">
        <v>179</v>
      </c>
      <c r="C318" s="226"/>
      <c r="D318" s="226"/>
      <c r="E318" s="226"/>
      <c r="F318" s="226"/>
      <c r="G318" s="227" t="s">
        <v>157</v>
      </c>
      <c r="H318" s="251"/>
      <c r="I318" s="252"/>
      <c r="J318" s="253"/>
      <c r="K318" s="253">
        <v>0</v>
      </c>
      <c r="L318" s="252"/>
      <c r="M318" s="252"/>
      <c r="N318" s="254">
        <v>1411.43</v>
      </c>
      <c r="O318" s="228">
        <v>0</v>
      </c>
      <c r="P318" s="263"/>
      <c r="Q318" s="263"/>
      <c r="R318" s="263"/>
      <c r="S318" s="263"/>
      <c r="T318" s="263"/>
      <c r="U318" s="263"/>
      <c r="V318" s="263"/>
      <c r="W318" s="263"/>
    </row>
    <row r="319" spans="2:23" ht="25.5" x14ac:dyDescent="0.25">
      <c r="B319" s="292" t="s">
        <v>180</v>
      </c>
      <c r="C319" s="292" t="s">
        <v>49</v>
      </c>
      <c r="D319" s="292" t="s">
        <v>51</v>
      </c>
      <c r="E319" s="292" t="s">
        <v>180</v>
      </c>
      <c r="F319" s="293">
        <v>2001003023</v>
      </c>
      <c r="G319" s="206" t="s">
        <v>1343</v>
      </c>
      <c r="H319" s="270" t="s">
        <v>42</v>
      </c>
      <c r="I319" s="442">
        <v>1.1399999999999999</v>
      </c>
      <c r="J319" s="443">
        <v>761.74</v>
      </c>
      <c r="K319" s="298">
        <v>0</v>
      </c>
      <c r="L319" s="442">
        <v>981.27</v>
      </c>
      <c r="M319" s="424">
        <v>0</v>
      </c>
      <c r="N319" s="442">
        <v>1118.6400000000001</v>
      </c>
      <c r="O319" s="228">
        <v>0</v>
      </c>
      <c r="P319" s="263"/>
      <c r="Q319" s="263"/>
      <c r="R319" s="263"/>
      <c r="S319" s="263"/>
      <c r="T319" s="263"/>
      <c r="U319" s="263"/>
      <c r="V319" s="263"/>
      <c r="W319" s="263"/>
    </row>
    <row r="320" spans="2:23" ht="25.5" x14ac:dyDescent="0.25">
      <c r="B320" s="292" t="s">
        <v>181</v>
      </c>
      <c r="C320" s="292" t="s">
        <v>49</v>
      </c>
      <c r="D320" s="292" t="s">
        <v>50</v>
      </c>
      <c r="E320" s="292" t="s">
        <v>181</v>
      </c>
      <c r="F320" s="293">
        <v>100862</v>
      </c>
      <c r="G320" s="206" t="s">
        <v>1344</v>
      </c>
      <c r="H320" s="270" t="s">
        <v>112</v>
      </c>
      <c r="I320" s="442">
        <v>2</v>
      </c>
      <c r="J320" s="443">
        <v>39</v>
      </c>
      <c r="K320" s="298">
        <v>0</v>
      </c>
      <c r="L320" s="442">
        <v>50.23</v>
      </c>
      <c r="M320" s="424">
        <v>0</v>
      </c>
      <c r="N320" s="442">
        <v>100.46</v>
      </c>
      <c r="O320" s="228">
        <v>0</v>
      </c>
      <c r="P320" s="263"/>
      <c r="Q320" s="263"/>
      <c r="R320" s="263"/>
      <c r="S320" s="263"/>
      <c r="T320" s="263"/>
      <c r="U320" s="263"/>
      <c r="V320" s="263"/>
      <c r="W320" s="263"/>
    </row>
    <row r="321" spans="2:23" ht="25.5" x14ac:dyDescent="0.25">
      <c r="B321" s="292" t="s">
        <v>182</v>
      </c>
      <c r="C321" s="292" t="s">
        <v>49</v>
      </c>
      <c r="D321" s="292" t="s">
        <v>51</v>
      </c>
      <c r="E321" s="292" t="s">
        <v>182</v>
      </c>
      <c r="F321" s="293">
        <v>2001003026</v>
      </c>
      <c r="G321" s="206" t="s">
        <v>1345</v>
      </c>
      <c r="H321" s="270" t="s">
        <v>139</v>
      </c>
      <c r="I321" s="442">
        <v>1.9</v>
      </c>
      <c r="J321" s="443">
        <v>78.59</v>
      </c>
      <c r="K321" s="298">
        <v>0</v>
      </c>
      <c r="L321" s="442">
        <v>101.23</v>
      </c>
      <c r="M321" s="424">
        <v>0</v>
      </c>
      <c r="N321" s="442">
        <v>192.33</v>
      </c>
      <c r="O321" s="228">
        <v>0</v>
      </c>
      <c r="P321" s="263"/>
      <c r="Q321" s="263"/>
      <c r="R321" s="263"/>
      <c r="S321" s="263"/>
      <c r="T321" s="263"/>
      <c r="U321" s="263"/>
      <c r="V321" s="263"/>
      <c r="W321" s="263"/>
    </row>
    <row r="322" spans="2:23" x14ac:dyDescent="0.25">
      <c r="B322" s="292"/>
      <c r="C322" s="292"/>
      <c r="D322" s="292"/>
      <c r="E322" s="292"/>
      <c r="F322" s="293"/>
      <c r="G322" s="294"/>
      <c r="H322" s="295"/>
      <c r="I322" s="296"/>
      <c r="J322" s="297"/>
      <c r="K322" s="297">
        <v>0</v>
      </c>
      <c r="L322" s="296"/>
      <c r="M322" s="296"/>
      <c r="N322" s="299"/>
      <c r="O322" s="300"/>
      <c r="P322" s="263"/>
      <c r="Q322" s="263"/>
      <c r="R322" s="263"/>
      <c r="S322" s="263"/>
      <c r="T322" s="263"/>
      <c r="U322" s="263"/>
      <c r="V322" s="263"/>
      <c r="W322" s="263"/>
    </row>
    <row r="323" spans="2:23" x14ac:dyDescent="0.25">
      <c r="B323" s="233" t="s">
        <v>183</v>
      </c>
      <c r="C323" s="233"/>
      <c r="D323" s="233"/>
      <c r="E323" s="233"/>
      <c r="F323" s="233"/>
      <c r="G323" s="234" t="s">
        <v>147</v>
      </c>
      <c r="H323" s="255"/>
      <c r="I323" s="256"/>
      <c r="J323" s="257"/>
      <c r="K323" s="257">
        <v>0</v>
      </c>
      <c r="L323" s="256"/>
      <c r="M323" s="256"/>
      <c r="N323" s="258">
        <v>91004.700000000012</v>
      </c>
      <c r="O323" s="278">
        <v>0</v>
      </c>
      <c r="P323" s="263"/>
      <c r="Q323" s="263"/>
      <c r="R323" s="263"/>
      <c r="S323" s="263"/>
      <c r="T323" s="263"/>
      <c r="U323" s="263"/>
      <c r="V323" s="263"/>
      <c r="W323" s="263"/>
    </row>
    <row r="324" spans="2:23" x14ac:dyDescent="0.25">
      <c r="B324" s="226" t="s">
        <v>1094</v>
      </c>
      <c r="C324" s="226"/>
      <c r="D324" s="226"/>
      <c r="E324" s="226"/>
      <c r="F324" s="226"/>
      <c r="G324" s="227" t="s">
        <v>147</v>
      </c>
      <c r="H324" s="251"/>
      <c r="I324" s="252"/>
      <c r="J324" s="253"/>
      <c r="K324" s="253">
        <v>0</v>
      </c>
      <c r="L324" s="252"/>
      <c r="M324" s="252"/>
      <c r="N324" s="254">
        <v>91004.700000000012</v>
      </c>
      <c r="O324" s="278"/>
      <c r="P324" s="263"/>
      <c r="Q324" s="263"/>
      <c r="R324" s="263"/>
      <c r="S324" s="263"/>
      <c r="T324" s="263"/>
      <c r="U324" s="263"/>
      <c r="V324" s="263"/>
      <c r="W324" s="263"/>
    </row>
    <row r="325" spans="2:23" ht="38.25" x14ac:dyDescent="0.25">
      <c r="B325" s="292" t="s">
        <v>1095</v>
      </c>
      <c r="C325" s="292" t="s">
        <v>49</v>
      </c>
      <c r="D325" s="292" t="s">
        <v>51</v>
      </c>
      <c r="E325" s="292" t="s">
        <v>1095</v>
      </c>
      <c r="F325" s="293">
        <v>1801000120</v>
      </c>
      <c r="G325" s="206" t="s">
        <v>1346</v>
      </c>
      <c r="H325" s="270" t="s">
        <v>42</v>
      </c>
      <c r="I325" s="442">
        <v>0.84</v>
      </c>
      <c r="J325" s="443">
        <v>458.98</v>
      </c>
      <c r="K325" s="298">
        <v>0</v>
      </c>
      <c r="L325" s="442">
        <v>591.25</v>
      </c>
      <c r="M325" s="424">
        <v>0</v>
      </c>
      <c r="N325" s="442">
        <v>496.65</v>
      </c>
      <c r="O325" s="228">
        <v>0</v>
      </c>
      <c r="P325" s="263"/>
      <c r="Q325" s="263"/>
      <c r="R325" s="263"/>
      <c r="S325" s="263"/>
      <c r="T325" s="263"/>
      <c r="U325" s="263"/>
      <c r="V325" s="263"/>
      <c r="W325" s="263"/>
    </row>
    <row r="326" spans="2:23" ht="25.5" x14ac:dyDescent="0.25">
      <c r="B326" s="292" t="s">
        <v>1096</v>
      </c>
      <c r="C326" s="292" t="s">
        <v>49</v>
      </c>
      <c r="D326" s="292" t="s">
        <v>51</v>
      </c>
      <c r="E326" s="292" t="s">
        <v>1096</v>
      </c>
      <c r="F326" s="293">
        <v>2001003044</v>
      </c>
      <c r="G326" s="206" t="s">
        <v>1347</v>
      </c>
      <c r="H326" s="270" t="s">
        <v>112</v>
      </c>
      <c r="I326" s="442">
        <v>14</v>
      </c>
      <c r="J326" s="443">
        <v>98.06</v>
      </c>
      <c r="K326" s="298">
        <v>0</v>
      </c>
      <c r="L326" s="442">
        <v>126.32</v>
      </c>
      <c r="M326" s="424">
        <v>0</v>
      </c>
      <c r="N326" s="442">
        <v>1768.48</v>
      </c>
      <c r="O326" s="228">
        <v>0</v>
      </c>
      <c r="P326" s="263"/>
      <c r="Q326" s="263"/>
      <c r="R326" s="263"/>
      <c r="S326" s="263"/>
      <c r="T326" s="263"/>
      <c r="U326" s="263"/>
      <c r="V326" s="263"/>
      <c r="W326" s="263"/>
    </row>
    <row r="327" spans="2:23" ht="38.25" x14ac:dyDescent="0.25">
      <c r="B327" s="292" t="s">
        <v>1097</v>
      </c>
      <c r="C327" s="292" t="s">
        <v>49</v>
      </c>
      <c r="D327" s="292" t="s">
        <v>97</v>
      </c>
      <c r="E327" s="292" t="s">
        <v>1097</v>
      </c>
      <c r="F327" s="293" t="s">
        <v>647</v>
      </c>
      <c r="G327" s="206" t="s">
        <v>1098</v>
      </c>
      <c r="H327" s="270" t="s">
        <v>186</v>
      </c>
      <c r="I327" s="442">
        <v>1</v>
      </c>
      <c r="J327" s="443">
        <v>57645</v>
      </c>
      <c r="K327" s="298">
        <v>0</v>
      </c>
      <c r="L327" s="442">
        <v>74258.210000000006</v>
      </c>
      <c r="M327" s="424">
        <v>0</v>
      </c>
      <c r="N327" s="442">
        <v>74258.210000000006</v>
      </c>
      <c r="O327" s="228"/>
      <c r="P327" s="263"/>
      <c r="Q327" s="263"/>
      <c r="R327" s="263"/>
      <c r="S327" s="263"/>
      <c r="T327" s="263"/>
      <c r="U327" s="263"/>
      <c r="V327" s="263"/>
      <c r="W327" s="263"/>
    </row>
    <row r="328" spans="2:23" ht="51" x14ac:dyDescent="0.25">
      <c r="B328" s="292" t="s">
        <v>1128</v>
      </c>
      <c r="C328" s="292" t="s">
        <v>49</v>
      </c>
      <c r="D328" s="292" t="s">
        <v>51</v>
      </c>
      <c r="E328" s="292" t="s">
        <v>1128</v>
      </c>
      <c r="F328" s="293">
        <v>1101002049</v>
      </c>
      <c r="G328" s="206" t="s">
        <v>1348</v>
      </c>
      <c r="H328" s="270" t="s">
        <v>42</v>
      </c>
      <c r="I328" s="442">
        <v>18.568000000000001</v>
      </c>
      <c r="J328" s="443">
        <v>605.42999999999995</v>
      </c>
      <c r="K328" s="298">
        <v>0</v>
      </c>
      <c r="L328" s="442">
        <v>779.91</v>
      </c>
      <c r="M328" s="424">
        <v>0</v>
      </c>
      <c r="N328" s="442">
        <v>14481.36</v>
      </c>
      <c r="O328" s="228"/>
      <c r="P328" s="263"/>
      <c r="Q328" s="263"/>
      <c r="R328" s="263"/>
      <c r="S328" s="263"/>
      <c r="T328" s="263"/>
      <c r="U328" s="263"/>
      <c r="V328" s="263"/>
      <c r="W328" s="263"/>
    </row>
    <row r="329" spans="2:23" x14ac:dyDescent="0.25">
      <c r="B329" s="292"/>
      <c r="C329" s="292"/>
      <c r="D329" s="292"/>
      <c r="E329" s="292"/>
      <c r="F329" s="293"/>
      <c r="G329" s="432"/>
      <c r="H329" s="292"/>
      <c r="I329" s="424"/>
      <c r="J329" s="433"/>
      <c r="K329" s="433">
        <v>0</v>
      </c>
      <c r="L329" s="424"/>
      <c r="M329" s="424"/>
      <c r="N329" s="434"/>
      <c r="O329" s="228"/>
      <c r="P329" s="263"/>
      <c r="Q329" s="263"/>
      <c r="R329" s="263"/>
      <c r="S329" s="263"/>
      <c r="T329" s="263"/>
      <c r="U329" s="263"/>
      <c r="V329" s="263"/>
      <c r="W329" s="263"/>
    </row>
    <row r="330" spans="2:23" x14ac:dyDescent="0.25">
      <c r="B330" s="233" t="s">
        <v>297</v>
      </c>
      <c r="C330" s="233"/>
      <c r="D330" s="233"/>
      <c r="E330" s="233"/>
      <c r="F330" s="233"/>
      <c r="G330" s="234" t="s">
        <v>159</v>
      </c>
      <c r="H330" s="255"/>
      <c r="I330" s="256"/>
      <c r="J330" s="257"/>
      <c r="K330" s="257">
        <v>0</v>
      </c>
      <c r="L330" s="256"/>
      <c r="M330" s="256"/>
      <c r="N330" s="258">
        <v>26999.839999999997</v>
      </c>
      <c r="O330" s="278">
        <v>0</v>
      </c>
      <c r="P330" s="263"/>
      <c r="Q330" s="263"/>
      <c r="R330" s="263"/>
      <c r="S330" s="263"/>
      <c r="T330" s="263"/>
      <c r="U330" s="263"/>
      <c r="V330" s="263"/>
      <c r="W330" s="263"/>
    </row>
    <row r="331" spans="2:23" x14ac:dyDescent="0.25">
      <c r="B331" s="226" t="s">
        <v>1112</v>
      </c>
      <c r="C331" s="226"/>
      <c r="D331" s="226"/>
      <c r="E331" s="226"/>
      <c r="F331" s="226"/>
      <c r="G331" s="227" t="s">
        <v>159</v>
      </c>
      <c r="H331" s="251"/>
      <c r="I331" s="252"/>
      <c r="J331" s="253"/>
      <c r="K331" s="253">
        <v>0</v>
      </c>
      <c r="L331" s="252"/>
      <c r="M331" s="252"/>
      <c r="N331" s="254">
        <v>26999.839999999997</v>
      </c>
      <c r="O331" s="278"/>
      <c r="P331" s="263"/>
      <c r="Q331" s="263"/>
      <c r="R331" s="263"/>
      <c r="S331" s="263"/>
      <c r="T331" s="263"/>
      <c r="U331" s="263"/>
      <c r="V331" s="263"/>
      <c r="W331" s="263"/>
    </row>
    <row r="332" spans="2:23" x14ac:dyDescent="0.25">
      <c r="B332" s="292" t="s">
        <v>1113</v>
      </c>
      <c r="C332" s="292" t="s">
        <v>49</v>
      </c>
      <c r="D332" s="292" t="s">
        <v>50</v>
      </c>
      <c r="E332" s="292" t="s">
        <v>1113</v>
      </c>
      <c r="F332" s="293">
        <v>90777</v>
      </c>
      <c r="G332" s="547" t="s">
        <v>1349</v>
      </c>
      <c r="H332" s="270" t="s">
        <v>1350</v>
      </c>
      <c r="I332" s="442">
        <v>112</v>
      </c>
      <c r="J332" s="443">
        <v>97.88</v>
      </c>
      <c r="K332" s="298">
        <v>0</v>
      </c>
      <c r="L332" s="442">
        <v>126.08</v>
      </c>
      <c r="M332" s="424">
        <v>0</v>
      </c>
      <c r="N332" s="442">
        <v>14120.96</v>
      </c>
      <c r="O332" s="228">
        <v>0</v>
      </c>
      <c r="P332" s="263"/>
      <c r="Q332" s="263"/>
      <c r="R332" s="263"/>
      <c r="S332" s="263"/>
      <c r="T332" s="263"/>
      <c r="U332" s="263"/>
      <c r="V332" s="263"/>
      <c r="W332" s="263"/>
    </row>
    <row r="333" spans="2:23" x14ac:dyDescent="0.25">
      <c r="B333" s="292" t="s">
        <v>1114</v>
      </c>
      <c r="C333" s="292" t="s">
        <v>49</v>
      </c>
      <c r="D333" s="292" t="s">
        <v>50</v>
      </c>
      <c r="E333" s="292" t="s">
        <v>1114</v>
      </c>
      <c r="F333" s="293">
        <v>90780</v>
      </c>
      <c r="G333" s="206" t="s">
        <v>1351</v>
      </c>
      <c r="H333" s="270" t="s">
        <v>1350</v>
      </c>
      <c r="I333" s="442">
        <v>336</v>
      </c>
      <c r="J333" s="443">
        <v>29.76</v>
      </c>
      <c r="K333" s="298">
        <v>0</v>
      </c>
      <c r="L333" s="442">
        <v>38.33</v>
      </c>
      <c r="M333" s="424">
        <v>0</v>
      </c>
      <c r="N333" s="442">
        <v>12878.88</v>
      </c>
      <c r="O333" s="228">
        <v>0</v>
      </c>
      <c r="P333" s="263"/>
      <c r="Q333" s="263"/>
      <c r="R333" s="263"/>
      <c r="S333" s="263"/>
      <c r="T333" s="263"/>
      <c r="U333" s="263"/>
      <c r="V333" s="263"/>
      <c r="W333" s="263"/>
    </row>
    <row r="334" spans="2:23" x14ac:dyDescent="0.25">
      <c r="B334" s="292"/>
      <c r="C334" s="292"/>
      <c r="D334" s="292"/>
      <c r="E334" s="292"/>
      <c r="F334" s="293"/>
      <c r="G334" s="432"/>
      <c r="H334" s="292"/>
      <c r="I334" s="424"/>
      <c r="J334" s="433"/>
      <c r="K334" s="433">
        <v>0</v>
      </c>
      <c r="L334" s="424"/>
      <c r="M334" s="424"/>
      <c r="N334" s="434"/>
      <c r="O334" s="228"/>
      <c r="P334" s="263"/>
      <c r="Q334" s="263"/>
      <c r="R334" s="263"/>
      <c r="S334" s="263"/>
      <c r="T334" s="263"/>
      <c r="U334" s="263"/>
      <c r="V334" s="263"/>
      <c r="W334" s="263"/>
    </row>
    <row r="335" spans="2:23" x14ac:dyDescent="0.25">
      <c r="B335" s="233" t="s">
        <v>184</v>
      </c>
      <c r="C335" s="233"/>
      <c r="D335" s="233"/>
      <c r="E335" s="233"/>
      <c r="F335" s="233"/>
      <c r="G335" s="234" t="s">
        <v>158</v>
      </c>
      <c r="H335" s="255"/>
      <c r="I335" s="256"/>
      <c r="J335" s="257"/>
      <c r="K335" s="257">
        <v>0</v>
      </c>
      <c r="L335" s="256"/>
      <c r="M335" s="256"/>
      <c r="N335" s="258">
        <v>354.38</v>
      </c>
      <c r="O335" s="278">
        <v>0</v>
      </c>
      <c r="P335" s="263"/>
      <c r="Q335" s="263"/>
      <c r="R335" s="263"/>
      <c r="S335" s="263"/>
      <c r="T335" s="263"/>
      <c r="U335" s="263"/>
      <c r="V335" s="263"/>
      <c r="W335" s="263"/>
    </row>
    <row r="336" spans="2:23" x14ac:dyDescent="0.25">
      <c r="B336" s="226" t="s">
        <v>908</v>
      </c>
      <c r="C336" s="226"/>
      <c r="D336" s="226"/>
      <c r="E336" s="226"/>
      <c r="F336" s="226"/>
      <c r="G336" s="227" t="s">
        <v>158</v>
      </c>
      <c r="H336" s="251"/>
      <c r="I336" s="252"/>
      <c r="J336" s="253"/>
      <c r="K336" s="253">
        <v>0</v>
      </c>
      <c r="L336" s="252"/>
      <c r="M336" s="252"/>
      <c r="N336" s="254">
        <v>354.38</v>
      </c>
      <c r="O336" s="278"/>
      <c r="P336" s="263"/>
      <c r="Q336" s="263"/>
      <c r="R336" s="263"/>
      <c r="S336" s="263"/>
      <c r="T336" s="263"/>
      <c r="U336" s="263"/>
      <c r="V336" s="263"/>
      <c r="W336" s="263"/>
    </row>
    <row r="337" spans="2:23" x14ac:dyDescent="0.25">
      <c r="B337" s="292" t="s">
        <v>909</v>
      </c>
      <c r="C337" s="292" t="s">
        <v>49</v>
      </c>
      <c r="D337" s="292" t="s">
        <v>50</v>
      </c>
      <c r="E337" s="292" t="s">
        <v>909</v>
      </c>
      <c r="F337" s="293">
        <v>99814</v>
      </c>
      <c r="G337" s="206" t="s">
        <v>1352</v>
      </c>
      <c r="H337" s="270" t="s">
        <v>42</v>
      </c>
      <c r="I337" s="442">
        <v>178.98</v>
      </c>
      <c r="J337" s="443">
        <v>1.54</v>
      </c>
      <c r="K337" s="298">
        <v>0</v>
      </c>
      <c r="L337" s="442">
        <v>1.98</v>
      </c>
      <c r="M337" s="424">
        <v>0</v>
      </c>
      <c r="N337" s="442">
        <v>354.38</v>
      </c>
      <c r="O337" s="228">
        <v>0</v>
      </c>
      <c r="P337" s="263"/>
      <c r="Q337" s="263"/>
      <c r="R337" s="263"/>
      <c r="S337" s="263"/>
      <c r="T337" s="263"/>
      <c r="U337" s="263"/>
      <c r="V337" s="263"/>
      <c r="W337" s="263"/>
    </row>
    <row r="338" spans="2:23" x14ac:dyDescent="0.25">
      <c r="B338" s="292"/>
      <c r="C338" s="292"/>
      <c r="D338" s="292"/>
      <c r="E338" s="292"/>
      <c r="F338" s="293"/>
      <c r="G338" s="294"/>
      <c r="H338" s="295"/>
      <c r="I338" s="296"/>
      <c r="J338" s="297"/>
      <c r="K338" s="297">
        <v>0</v>
      </c>
      <c r="L338" s="296"/>
      <c r="M338" s="296"/>
      <c r="N338" s="435"/>
      <c r="O338" s="300"/>
      <c r="P338" s="263"/>
      <c r="Q338" s="263"/>
      <c r="R338" s="263"/>
      <c r="S338" s="263"/>
      <c r="T338" s="263"/>
      <c r="U338" s="263"/>
      <c r="V338" s="263"/>
      <c r="W338" s="263"/>
    </row>
    <row r="339" spans="2:23" x14ac:dyDescent="0.25">
      <c r="B339" s="436"/>
      <c r="C339" s="436"/>
      <c r="D339" s="436"/>
      <c r="E339" s="436"/>
      <c r="F339" s="437"/>
      <c r="G339" s="438"/>
      <c r="H339" s="439"/>
      <c r="I339" s="440"/>
      <c r="J339" s="439"/>
      <c r="K339" s="439">
        <v>0</v>
      </c>
      <c r="L339" s="439" t="s">
        <v>17</v>
      </c>
      <c r="M339" s="439"/>
      <c r="N339" s="441">
        <v>601406.97</v>
      </c>
      <c r="O339" s="514" t="e">
        <v>#REF!</v>
      </c>
      <c r="P339" s="263"/>
      <c r="Q339" s="263"/>
      <c r="R339" s="263"/>
      <c r="S339" s="263"/>
      <c r="T339" s="263"/>
      <c r="U339" s="263"/>
      <c r="V339" s="263"/>
      <c r="W339" s="263"/>
    </row>
    <row r="343" spans="2:23" ht="14.25" customHeight="1" x14ac:dyDescent="0.25"/>
    <row r="344" spans="2:23" ht="14.25" customHeight="1" x14ac:dyDescent="0.25"/>
    <row r="345" spans="2:23" ht="14.25" customHeight="1" x14ac:dyDescent="0.25"/>
    <row r="346" spans="2:23" ht="14.25" customHeight="1" x14ac:dyDescent="0.25"/>
    <row r="347" spans="2:23" ht="14.25" customHeight="1" x14ac:dyDescent="0.25"/>
    <row r="348" spans="2:23" ht="14.25" customHeight="1" x14ac:dyDescent="0.25"/>
    <row r="353" spans="7:7" x14ac:dyDescent="0.25">
      <c r="G353" s="264"/>
    </row>
    <row r="354" spans="7:7" x14ac:dyDescent="0.25">
      <c r="G354" s="264"/>
    </row>
    <row r="355" spans="7:7" x14ac:dyDescent="0.25">
      <c r="G355" s="264"/>
    </row>
    <row r="356" spans="7:7" x14ac:dyDescent="0.25">
      <c r="G356" s="264"/>
    </row>
    <row r="357" spans="7:7" x14ac:dyDescent="0.25">
      <c r="G357" s="264"/>
    </row>
    <row r="358" spans="7:7" x14ac:dyDescent="0.25">
      <c r="G358" s="264"/>
    </row>
    <row r="359" spans="7:7" x14ac:dyDescent="0.25">
      <c r="G359" s="264"/>
    </row>
    <row r="360" spans="7:7" x14ac:dyDescent="0.25">
      <c r="G360" s="264"/>
    </row>
    <row r="361" spans="7:7" x14ac:dyDescent="0.25">
      <c r="G361" s="264"/>
    </row>
    <row r="362" spans="7:7" x14ac:dyDescent="0.25">
      <c r="G362" s="264"/>
    </row>
    <row r="363" spans="7:7" x14ac:dyDescent="0.25">
      <c r="G363" s="264"/>
    </row>
  </sheetData>
  <dataConsolidate/>
  <mergeCells count="5">
    <mergeCell ref="B5:O5"/>
    <mergeCell ref="J11:L11"/>
    <mergeCell ref="L12:O12"/>
    <mergeCell ref="L7:O9"/>
    <mergeCell ref="L6:N6"/>
  </mergeCells>
  <phoneticPr fontId="2" type="noConversion"/>
  <dataValidations disablePrompts="1" count="2">
    <dataValidation type="list" allowBlank="1" showInputMessage="1" showErrorMessage="1" sqref="C249:C250 C310:C312 C107:C108 C319:C321 C302:C304 C316:C317 C337 C87:C88 C299:C300 C275 C269:C273 C71 C28:C30 C193:C195 C203:C204 C92:C93 C110:C113 C138:C169 C73:C75 C68:C69 C191 C84:C85 C210 C103 C325:C329 C289:C295 C332:C334 C279:C281 C214:C217 C245:C247 C234:C240 C242:C243 C225:C232 C24 C219:C223 C197:C199 C171:C187 C32:C43 C47:C48 C51:C52 C206:C208 C79:C82 C117:C136 C95:C101 C306:C308 C254:C265 C283:C287 C17:C22 C54:C57 C59:C64" xr:uid="{00000000-0002-0000-0300-000000000000}">
      <formula1>"SERVIÇO,INSUMO"</formula1>
    </dataValidation>
    <dataValidation type="list" allowBlank="1" showInputMessage="1" showErrorMessage="1" sqref="D14:D339" xr:uid="{00000000-0002-0000-0300-000001000000}">
      <formula1>"AGESUL,SINAPI,SBC,SINDUSCON,SEINFRA,COMPOSIÇÃO,COTAÇÃO"</formula1>
    </dataValidation>
  </dataValidations>
  <printOptions horizontalCentered="1"/>
  <pageMargins left="0.23622047244094491" right="0.23622047244094491" top="0.39370078740157483" bottom="0.39370078740157483" header="0.31496062992125984" footer="0.23622047244094491"/>
  <pageSetup paperSize="9" scale="70" fitToHeight="0" orientation="landscape" verticalDpi="300" r:id="rId1"/>
  <headerFooter>
    <oddFooter>Página &amp;P de &amp;N</oddFooter>
  </headerFooter>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2"/>
  <sheetViews>
    <sheetView workbookViewId="0"/>
  </sheetViews>
  <sheetFormatPr defaultRowHeight="15" x14ac:dyDescent="0.25"/>
  <cols>
    <col min="1" max="1" width="23.28515625" customWidth="1"/>
    <col min="2" max="2" width="76.42578125" customWidth="1"/>
    <col min="4" max="4" width="9.85546875" customWidth="1"/>
    <col min="7" max="7" width="11.28515625" customWidth="1"/>
  </cols>
  <sheetData>
    <row r="1" spans="1:7" x14ac:dyDescent="0.25">
      <c r="A1" s="177" t="s">
        <v>603</v>
      </c>
      <c r="B1" s="178"/>
      <c r="C1" s="178"/>
      <c r="D1" s="178"/>
      <c r="E1" s="178"/>
      <c r="F1" s="178"/>
      <c r="G1" s="178"/>
    </row>
    <row r="2" spans="1:7" x14ac:dyDescent="0.25">
      <c r="A2" s="74">
        <v>52090</v>
      </c>
      <c r="B2" s="174" t="s">
        <v>604</v>
      </c>
      <c r="C2" s="175" t="s">
        <v>139</v>
      </c>
      <c r="D2" s="82">
        <v>233.58</v>
      </c>
      <c r="E2" s="82">
        <v>53.07</v>
      </c>
      <c r="F2" s="82"/>
      <c r="G2" s="82">
        <f>D2*E2</f>
        <v>12396.090600000001</v>
      </c>
    </row>
    <row r="3" spans="1:7" x14ac:dyDescent="0.25">
      <c r="A3" s="74">
        <v>52092</v>
      </c>
      <c r="B3" s="174" t="s">
        <v>605</v>
      </c>
      <c r="C3" s="175" t="s">
        <v>139</v>
      </c>
      <c r="D3" s="82">
        <v>167.64</v>
      </c>
      <c r="E3" s="82">
        <v>95.62</v>
      </c>
      <c r="F3" s="82"/>
      <c r="G3" s="82">
        <f t="shared" ref="G3:G21" si="0">D3*E3</f>
        <v>16029.736799999999</v>
      </c>
    </row>
    <row r="4" spans="1:7" x14ac:dyDescent="0.25">
      <c r="A4" s="74">
        <v>52656</v>
      </c>
      <c r="B4" s="174" t="s">
        <v>606</v>
      </c>
      <c r="C4" s="175" t="s">
        <v>112</v>
      </c>
      <c r="D4" s="82">
        <v>21</v>
      </c>
      <c r="E4" s="82">
        <v>355.38</v>
      </c>
      <c r="F4" s="82"/>
      <c r="G4" s="82">
        <f t="shared" si="0"/>
        <v>7462.98</v>
      </c>
    </row>
    <row r="5" spans="1:7" x14ac:dyDescent="0.25">
      <c r="A5" s="74">
        <v>52654</v>
      </c>
      <c r="B5" s="174" t="s">
        <v>607</v>
      </c>
      <c r="C5" s="175" t="s">
        <v>112</v>
      </c>
      <c r="D5" s="82">
        <v>120</v>
      </c>
      <c r="E5" s="82">
        <v>171.67</v>
      </c>
      <c r="F5" s="82"/>
      <c r="G5" s="82">
        <f t="shared" si="0"/>
        <v>20600.399999999998</v>
      </c>
    </row>
    <row r="6" spans="1:7" x14ac:dyDescent="0.25">
      <c r="A6" s="74">
        <v>52746</v>
      </c>
      <c r="B6" s="174" t="s">
        <v>608</v>
      </c>
      <c r="C6" s="175" t="s">
        <v>112</v>
      </c>
      <c r="D6" s="82">
        <v>40</v>
      </c>
      <c r="E6" s="82">
        <v>325</v>
      </c>
      <c r="F6" s="82"/>
      <c r="G6" s="82">
        <f t="shared" si="0"/>
        <v>13000</v>
      </c>
    </row>
    <row r="7" spans="1:7" x14ac:dyDescent="0.25">
      <c r="A7" s="74">
        <v>56229</v>
      </c>
      <c r="B7" s="174" t="s">
        <v>615</v>
      </c>
      <c r="C7" s="175" t="s">
        <v>112</v>
      </c>
      <c r="D7" s="82">
        <v>20</v>
      </c>
      <c r="E7" s="82">
        <v>29.42</v>
      </c>
      <c r="F7" s="82"/>
      <c r="G7" s="82">
        <f t="shared" si="0"/>
        <v>588.40000000000009</v>
      </c>
    </row>
    <row r="8" spans="1:7" x14ac:dyDescent="0.25">
      <c r="A8" s="74">
        <v>92319</v>
      </c>
      <c r="B8" s="174" t="s">
        <v>614</v>
      </c>
      <c r="C8" s="175" t="s">
        <v>112</v>
      </c>
      <c r="D8" s="82">
        <v>20</v>
      </c>
      <c r="E8" s="82">
        <v>43.05</v>
      </c>
      <c r="F8" s="82"/>
      <c r="G8" s="82">
        <f t="shared" si="0"/>
        <v>861</v>
      </c>
    </row>
    <row r="9" spans="1:7" x14ac:dyDescent="0.25">
      <c r="A9" s="74">
        <v>52862</v>
      </c>
      <c r="B9" s="174" t="s">
        <v>609</v>
      </c>
      <c r="C9" s="175" t="s">
        <v>112</v>
      </c>
      <c r="D9" s="82">
        <v>4</v>
      </c>
      <c r="E9" s="82">
        <v>1592.32</v>
      </c>
      <c r="F9" s="82"/>
      <c r="G9" s="82">
        <f t="shared" si="0"/>
        <v>6369.28</v>
      </c>
    </row>
    <row r="10" spans="1:7" x14ac:dyDescent="0.25">
      <c r="A10" s="74">
        <v>22</v>
      </c>
      <c r="B10" s="174" t="s">
        <v>610</v>
      </c>
      <c r="C10" s="175" t="s">
        <v>112</v>
      </c>
      <c r="D10" s="82">
        <v>1</v>
      </c>
      <c r="E10" s="82">
        <v>705.26</v>
      </c>
      <c r="F10" s="82"/>
      <c r="G10" s="82">
        <f t="shared" si="0"/>
        <v>705.26</v>
      </c>
    </row>
    <row r="11" spans="1:7" x14ac:dyDescent="0.25">
      <c r="A11" s="74">
        <v>23</v>
      </c>
      <c r="B11" s="174" t="s">
        <v>611</v>
      </c>
      <c r="C11" s="175" t="s">
        <v>112</v>
      </c>
      <c r="D11" s="82">
        <v>1</v>
      </c>
      <c r="E11" s="82">
        <v>705</v>
      </c>
      <c r="F11" s="82"/>
      <c r="G11" s="82">
        <f t="shared" si="0"/>
        <v>705</v>
      </c>
    </row>
    <row r="12" spans="1:7" x14ac:dyDescent="0.25">
      <c r="A12" s="74">
        <v>24</v>
      </c>
      <c r="B12" s="174" t="s">
        <v>612</v>
      </c>
      <c r="C12" s="175" t="s">
        <v>112</v>
      </c>
      <c r="D12" s="82">
        <v>1</v>
      </c>
      <c r="E12" s="82">
        <v>705</v>
      </c>
      <c r="F12" s="82"/>
      <c r="G12" s="82">
        <f t="shared" si="0"/>
        <v>705</v>
      </c>
    </row>
    <row r="13" spans="1:7" x14ac:dyDescent="0.25">
      <c r="A13" s="74">
        <v>25</v>
      </c>
      <c r="B13" s="174" t="s">
        <v>613</v>
      </c>
      <c r="C13" s="175" t="s">
        <v>112</v>
      </c>
      <c r="D13" s="82">
        <v>1</v>
      </c>
      <c r="E13" s="82">
        <v>705</v>
      </c>
      <c r="F13" s="82"/>
      <c r="G13" s="82">
        <f t="shared" si="0"/>
        <v>705</v>
      </c>
    </row>
    <row r="14" spans="1:7" ht="24" x14ac:dyDescent="0.25">
      <c r="A14" s="74">
        <v>1301006095</v>
      </c>
      <c r="B14" s="174" t="s">
        <v>616</v>
      </c>
      <c r="C14" s="175" t="s">
        <v>139</v>
      </c>
      <c r="D14" s="82">
        <v>9</v>
      </c>
      <c r="E14" s="82">
        <v>188.17</v>
      </c>
      <c r="F14" s="82"/>
      <c r="G14" s="82">
        <f t="shared" si="0"/>
        <v>1693.53</v>
      </c>
    </row>
    <row r="15" spans="1:7" x14ac:dyDescent="0.25">
      <c r="A15" s="74">
        <v>54308</v>
      </c>
      <c r="B15" s="174" t="s">
        <v>617</v>
      </c>
      <c r="C15" s="175" t="s">
        <v>42</v>
      </c>
      <c r="D15" s="82">
        <f>9*0.5</f>
        <v>4.5</v>
      </c>
      <c r="E15" s="82">
        <v>121.85</v>
      </c>
      <c r="F15" s="82"/>
      <c r="G15" s="82">
        <f t="shared" si="0"/>
        <v>548.32499999999993</v>
      </c>
    </row>
    <row r="16" spans="1:7" x14ac:dyDescent="0.25">
      <c r="A16" s="175" t="s">
        <v>97</v>
      </c>
      <c r="B16" s="174" t="s">
        <v>618</v>
      </c>
      <c r="C16" s="175" t="s">
        <v>186</v>
      </c>
      <c r="D16" s="82">
        <v>1</v>
      </c>
      <c r="E16" s="82">
        <v>93610</v>
      </c>
      <c r="F16" s="82"/>
      <c r="G16" s="82">
        <f t="shared" si="0"/>
        <v>93610</v>
      </c>
    </row>
    <row r="17" spans="1:11" ht="24" x14ac:dyDescent="0.25">
      <c r="A17" s="175">
        <v>1</v>
      </c>
      <c r="B17" s="174" t="s">
        <v>619</v>
      </c>
      <c r="C17" s="175" t="s">
        <v>112</v>
      </c>
      <c r="D17" s="82">
        <v>1</v>
      </c>
      <c r="E17" s="82">
        <v>6000</v>
      </c>
      <c r="F17" s="82"/>
      <c r="G17" s="82">
        <f t="shared" si="0"/>
        <v>6000</v>
      </c>
    </row>
    <row r="18" spans="1:11" x14ac:dyDescent="0.25">
      <c r="A18" s="175" t="s">
        <v>97</v>
      </c>
      <c r="B18" s="174" t="s">
        <v>620</v>
      </c>
      <c r="C18" s="175" t="s">
        <v>112</v>
      </c>
      <c r="D18" s="82">
        <v>60</v>
      </c>
      <c r="E18" s="82">
        <v>313</v>
      </c>
      <c r="F18" s="82"/>
      <c r="G18" s="82">
        <f t="shared" si="0"/>
        <v>18780</v>
      </c>
      <c r="K18">
        <f>1740+250+760+710</f>
        <v>3460</v>
      </c>
    </row>
    <row r="19" spans="1:11" x14ac:dyDescent="0.25">
      <c r="A19" s="175" t="s">
        <v>97</v>
      </c>
      <c r="B19" s="174" t="s">
        <v>621</v>
      </c>
      <c r="C19" s="175" t="s">
        <v>112</v>
      </c>
      <c r="D19" s="82">
        <v>1</v>
      </c>
      <c r="E19" s="82">
        <v>500</v>
      </c>
      <c r="F19" s="82"/>
      <c r="G19" s="82">
        <f t="shared" si="0"/>
        <v>500</v>
      </c>
    </row>
    <row r="20" spans="1:11" x14ac:dyDescent="0.25">
      <c r="A20" s="175" t="s">
        <v>97</v>
      </c>
      <c r="B20" s="174" t="s">
        <v>622</v>
      </c>
      <c r="C20" s="175" t="s">
        <v>112</v>
      </c>
      <c r="D20" s="82">
        <v>20</v>
      </c>
      <c r="E20" s="82">
        <v>2210</v>
      </c>
      <c r="F20" s="82"/>
      <c r="G20" s="82">
        <f t="shared" si="0"/>
        <v>44200</v>
      </c>
    </row>
    <row r="21" spans="1:11" x14ac:dyDescent="0.25">
      <c r="A21" s="175" t="s">
        <v>97</v>
      </c>
      <c r="B21" s="174" t="s">
        <v>623</v>
      </c>
      <c r="C21" s="175" t="s">
        <v>112</v>
      </c>
      <c r="D21" s="82">
        <f>D2+D3</f>
        <v>401.22</v>
      </c>
      <c r="E21" s="82">
        <v>11.93</v>
      </c>
      <c r="F21" s="82"/>
      <c r="G21" s="82">
        <f t="shared" si="0"/>
        <v>4786.5546000000004</v>
      </c>
    </row>
    <row r="22" spans="1:11" x14ac:dyDescent="0.25">
      <c r="G22" s="176">
        <f>SUM(G2:G21)</f>
        <v>250246.557</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3:J823"/>
  <sheetViews>
    <sheetView workbookViewId="0">
      <selection activeCell="L18" sqref="L18"/>
    </sheetView>
  </sheetViews>
  <sheetFormatPr defaultColWidth="14.42578125" defaultRowHeight="12.75" x14ac:dyDescent="0.2"/>
  <cols>
    <col min="1" max="1" width="14.42578125" style="191"/>
    <col min="2" max="2" width="15.28515625" style="192" customWidth="1"/>
    <col min="3" max="3" width="18.7109375" style="192" customWidth="1"/>
    <col min="4" max="4" width="19.28515625" style="192" customWidth="1"/>
    <col min="5" max="5" width="31.42578125" style="192" customWidth="1"/>
    <col min="6" max="6" width="16" style="192" customWidth="1"/>
    <col min="7" max="7" width="20.140625" style="192" customWidth="1"/>
    <col min="8" max="8" width="14.140625" style="192" customWidth="1"/>
    <col min="9" max="9" width="16.5703125" style="192" customWidth="1"/>
    <col min="10" max="10" width="49.28515625" style="199" bestFit="1" customWidth="1"/>
    <col min="11" max="16384" width="14.42578125" style="191"/>
  </cols>
  <sheetData>
    <row r="3" spans="2:10" ht="14.25" x14ac:dyDescent="0.2">
      <c r="B3" s="412"/>
      <c r="C3" s="413"/>
      <c r="D3" s="810" t="s">
        <v>1</v>
      </c>
      <c r="E3" s="810"/>
      <c r="F3" s="810"/>
      <c r="G3" s="810"/>
      <c r="H3" s="810"/>
      <c r="I3" s="810"/>
      <c r="J3" s="811"/>
    </row>
    <row r="4" spans="2:10" ht="15.75" customHeight="1" x14ac:dyDescent="0.2">
      <c r="B4" s="414"/>
      <c r="C4" s="415"/>
      <c r="D4" s="812" t="s">
        <v>373</v>
      </c>
      <c r="E4" s="813"/>
      <c r="F4" s="813"/>
      <c r="G4" s="813"/>
      <c r="H4" s="813"/>
      <c r="I4" s="813"/>
      <c r="J4" s="814"/>
    </row>
    <row r="5" spans="2:10" ht="14.25" customHeight="1" x14ac:dyDescent="0.2">
      <c r="B5" s="416"/>
      <c r="C5" s="417"/>
      <c r="D5" s="815" t="s">
        <v>1411</v>
      </c>
      <c r="E5" s="810"/>
      <c r="F5" s="810"/>
      <c r="G5" s="810"/>
      <c r="H5" s="810"/>
      <c r="I5" s="810"/>
      <c r="J5" s="811"/>
    </row>
    <row r="6" spans="2:10" ht="20.25" x14ac:dyDescent="0.2">
      <c r="B6" s="816" t="s">
        <v>215</v>
      </c>
      <c r="C6" s="816"/>
      <c r="D6" s="817"/>
      <c r="E6" s="817"/>
      <c r="F6" s="817"/>
      <c r="G6" s="817"/>
      <c r="H6" s="817"/>
      <c r="I6" s="817"/>
      <c r="J6" s="817"/>
    </row>
    <row r="7" spans="2:10" x14ac:dyDescent="0.2">
      <c r="B7" s="418" t="s">
        <v>216</v>
      </c>
      <c r="C7" s="818" t="s">
        <v>1099</v>
      </c>
      <c r="D7" s="819"/>
      <c r="E7" s="819"/>
      <c r="F7" s="819"/>
      <c r="G7" s="819"/>
      <c r="H7" s="819"/>
      <c r="I7" s="827" t="s">
        <v>44</v>
      </c>
      <c r="J7" s="828"/>
    </row>
    <row r="8" spans="2:10" ht="15" customHeight="1" x14ac:dyDescent="0.2">
      <c r="B8" s="418" t="s">
        <v>2</v>
      </c>
      <c r="C8" s="818" t="s">
        <v>384</v>
      </c>
      <c r="D8" s="819"/>
      <c r="E8" s="819"/>
      <c r="F8" s="819"/>
      <c r="G8" s="819"/>
      <c r="H8" s="819"/>
      <c r="I8" s="823" t="s">
        <v>1103</v>
      </c>
      <c r="J8" s="824"/>
    </row>
    <row r="9" spans="2:10" ht="12.75" customHeight="1" x14ac:dyDescent="0.2">
      <c r="B9" s="418" t="s">
        <v>3</v>
      </c>
      <c r="C9" s="818" t="s">
        <v>1100</v>
      </c>
      <c r="D9" s="819"/>
      <c r="E9" s="819"/>
      <c r="F9" s="819"/>
      <c r="G9" s="819"/>
      <c r="H9" s="819"/>
      <c r="I9" s="823"/>
      <c r="J9" s="824"/>
    </row>
    <row r="10" spans="2:10" ht="19.5" customHeight="1" x14ac:dyDescent="0.2">
      <c r="B10" s="419" t="s">
        <v>66</v>
      </c>
      <c r="C10" s="832" t="s">
        <v>1168</v>
      </c>
      <c r="D10" s="833"/>
      <c r="E10" s="833"/>
      <c r="F10" s="833"/>
      <c r="G10" s="833"/>
      <c r="H10" s="834"/>
      <c r="I10" s="825"/>
      <c r="J10" s="826"/>
    </row>
    <row r="11" spans="2:10" x14ac:dyDescent="0.2">
      <c r="B11" s="301"/>
      <c r="C11" s="340"/>
      <c r="D11" s="340"/>
      <c r="E11" s="420"/>
      <c r="F11" s="420"/>
      <c r="G11" s="421"/>
      <c r="H11" s="422"/>
      <c r="I11" s="422"/>
      <c r="J11" s="423"/>
    </row>
    <row r="12" spans="2:10" x14ac:dyDescent="0.2">
      <c r="B12" s="301"/>
      <c r="C12" s="340"/>
      <c r="D12" s="340"/>
      <c r="E12" s="420"/>
      <c r="F12" s="420"/>
      <c r="G12" s="421"/>
      <c r="H12" s="422"/>
      <c r="I12" s="422"/>
      <c r="J12" s="423"/>
    </row>
    <row r="13" spans="2:10" ht="12.75" customHeight="1" x14ac:dyDescent="0.2">
      <c r="B13" s="835" t="s">
        <v>252</v>
      </c>
      <c r="C13" s="836"/>
      <c r="D13" s="836"/>
      <c r="E13" s="836"/>
      <c r="F13" s="836"/>
      <c r="G13" s="836"/>
      <c r="H13" s="836"/>
      <c r="I13" s="836"/>
      <c r="J13" s="837"/>
    </row>
    <row r="14" spans="2:10" ht="12.75" customHeight="1" x14ac:dyDescent="0.2">
      <c r="B14" s="797" t="s">
        <v>251</v>
      </c>
      <c r="C14" s="798"/>
      <c r="D14" s="798"/>
      <c r="E14" s="798"/>
      <c r="F14" s="798"/>
      <c r="G14" s="798"/>
      <c r="H14" s="798"/>
      <c r="I14" s="798"/>
      <c r="J14" s="799"/>
    </row>
    <row r="15" spans="2:10" s="220" customFormat="1" x14ac:dyDescent="0.2">
      <c r="B15" s="269" t="s">
        <v>117</v>
      </c>
      <c r="C15" s="269" t="s">
        <v>250</v>
      </c>
      <c r="D15" s="269" t="s">
        <v>265</v>
      </c>
      <c r="E15" s="838" t="s">
        <v>193</v>
      </c>
      <c r="F15" s="838"/>
      <c r="G15" s="838"/>
      <c r="H15" s="839" t="s">
        <v>220</v>
      </c>
      <c r="I15" s="839"/>
      <c r="J15" s="305" t="s">
        <v>241</v>
      </c>
    </row>
    <row r="16" spans="2:10" x14ac:dyDescent="0.2">
      <c r="B16" s="306" t="s">
        <v>728</v>
      </c>
      <c r="C16" s="306" t="s">
        <v>727</v>
      </c>
      <c r="D16" s="306" t="s">
        <v>728</v>
      </c>
      <c r="E16" s="736" t="s">
        <v>920</v>
      </c>
      <c r="F16" s="736"/>
      <c r="G16" s="736"/>
      <c r="H16" s="800">
        <v>7.65</v>
      </c>
      <c r="I16" s="801"/>
      <c r="J16" s="307">
        <v>11.3</v>
      </c>
    </row>
    <row r="17" spans="2:10" x14ac:dyDescent="0.2">
      <c r="B17" s="306" t="s">
        <v>728</v>
      </c>
      <c r="C17" s="306" t="s">
        <v>727</v>
      </c>
      <c r="D17" s="306" t="s">
        <v>728</v>
      </c>
      <c r="E17" s="736" t="s">
        <v>921</v>
      </c>
      <c r="F17" s="736"/>
      <c r="G17" s="736"/>
      <c r="H17" s="800">
        <v>3.25</v>
      </c>
      <c r="I17" s="801"/>
      <c r="J17" s="307">
        <v>7.7</v>
      </c>
    </row>
    <row r="18" spans="2:10" x14ac:dyDescent="0.2">
      <c r="B18" s="306" t="s">
        <v>728</v>
      </c>
      <c r="C18" s="306" t="s">
        <v>727</v>
      </c>
      <c r="D18" s="306" t="s">
        <v>728</v>
      </c>
      <c r="E18" s="736" t="s">
        <v>749</v>
      </c>
      <c r="F18" s="736"/>
      <c r="G18" s="736"/>
      <c r="H18" s="800">
        <v>7.57</v>
      </c>
      <c r="I18" s="801"/>
      <c r="J18" s="307">
        <v>11.8</v>
      </c>
    </row>
    <row r="19" spans="2:10" x14ac:dyDescent="0.2">
      <c r="B19" s="306" t="s">
        <v>728</v>
      </c>
      <c r="C19" s="306" t="s">
        <v>727</v>
      </c>
      <c r="D19" s="306" t="s">
        <v>728</v>
      </c>
      <c r="E19" s="736" t="s">
        <v>922</v>
      </c>
      <c r="F19" s="736"/>
      <c r="G19" s="736"/>
      <c r="H19" s="800">
        <v>7.13</v>
      </c>
      <c r="I19" s="801"/>
      <c r="J19" s="307">
        <v>14.7</v>
      </c>
    </row>
    <row r="20" spans="2:10" x14ac:dyDescent="0.2">
      <c r="B20" s="306" t="s">
        <v>728</v>
      </c>
      <c r="C20" s="306" t="s">
        <v>727</v>
      </c>
      <c r="D20" s="306" t="s">
        <v>728</v>
      </c>
      <c r="E20" s="736" t="s">
        <v>926</v>
      </c>
      <c r="F20" s="736"/>
      <c r="G20" s="736"/>
      <c r="H20" s="800">
        <v>13.42</v>
      </c>
      <c r="I20" s="801"/>
      <c r="J20" s="307">
        <v>14.9</v>
      </c>
    </row>
    <row r="21" spans="2:10" x14ac:dyDescent="0.2">
      <c r="B21" s="306" t="s">
        <v>728</v>
      </c>
      <c r="C21" s="306" t="s">
        <v>728</v>
      </c>
      <c r="D21" s="306" t="s">
        <v>728</v>
      </c>
      <c r="E21" s="736" t="s">
        <v>918</v>
      </c>
      <c r="F21" s="736"/>
      <c r="G21" s="736"/>
      <c r="H21" s="800">
        <v>7.28</v>
      </c>
      <c r="I21" s="801"/>
      <c r="J21" s="307">
        <v>10.8</v>
      </c>
    </row>
    <row r="22" spans="2:10" x14ac:dyDescent="0.2">
      <c r="B22" s="306" t="s">
        <v>728</v>
      </c>
      <c r="C22" s="306" t="s">
        <v>727</v>
      </c>
      <c r="D22" s="306" t="s">
        <v>728</v>
      </c>
      <c r="E22" s="736" t="s">
        <v>919</v>
      </c>
      <c r="F22" s="736"/>
      <c r="G22" s="736"/>
      <c r="H22" s="800">
        <v>2.81</v>
      </c>
      <c r="I22" s="801"/>
      <c r="J22" s="307">
        <v>7</v>
      </c>
    </row>
    <row r="23" spans="2:10" x14ac:dyDescent="0.2">
      <c r="B23" s="306" t="s">
        <v>728</v>
      </c>
      <c r="C23" s="306" t="s">
        <v>727</v>
      </c>
      <c r="D23" s="306" t="s">
        <v>728</v>
      </c>
      <c r="E23" s="736" t="s">
        <v>947</v>
      </c>
      <c r="F23" s="736"/>
      <c r="G23" s="736"/>
      <c r="H23" s="800">
        <v>2.31</v>
      </c>
      <c r="I23" s="801"/>
      <c r="J23" s="307">
        <v>6.2</v>
      </c>
    </row>
    <row r="24" spans="2:10" x14ac:dyDescent="0.2">
      <c r="B24" s="306" t="s">
        <v>728</v>
      </c>
      <c r="C24" s="306" t="s">
        <v>727</v>
      </c>
      <c r="D24" s="306" t="s">
        <v>728</v>
      </c>
      <c r="E24" s="736" t="s">
        <v>923</v>
      </c>
      <c r="F24" s="736"/>
      <c r="G24" s="736"/>
      <c r="H24" s="800">
        <v>9.44</v>
      </c>
      <c r="I24" s="801"/>
      <c r="J24" s="307">
        <v>12.3</v>
      </c>
    </row>
    <row r="25" spans="2:10" x14ac:dyDescent="0.2">
      <c r="B25" s="306" t="s">
        <v>728</v>
      </c>
      <c r="C25" s="306" t="s">
        <v>727</v>
      </c>
      <c r="D25" s="306" t="s">
        <v>728</v>
      </c>
      <c r="E25" s="736" t="s">
        <v>924</v>
      </c>
      <c r="F25" s="736"/>
      <c r="G25" s="736"/>
      <c r="H25" s="800">
        <v>25.3</v>
      </c>
      <c r="I25" s="801"/>
      <c r="J25" s="307">
        <v>20.190000000000001</v>
      </c>
    </row>
    <row r="26" spans="2:10" x14ac:dyDescent="0.2">
      <c r="B26" s="306" t="s">
        <v>728</v>
      </c>
      <c r="C26" s="306" t="s">
        <v>727</v>
      </c>
      <c r="D26" s="306" t="s">
        <v>728</v>
      </c>
      <c r="E26" s="736" t="s">
        <v>925</v>
      </c>
      <c r="F26" s="736"/>
      <c r="G26" s="736"/>
      <c r="H26" s="800">
        <v>9.66</v>
      </c>
      <c r="I26" s="801"/>
      <c r="J26" s="307">
        <v>13.39</v>
      </c>
    </row>
    <row r="27" spans="2:10" x14ac:dyDescent="0.2">
      <c r="B27" s="306" t="s">
        <v>728</v>
      </c>
      <c r="C27" s="306" t="s">
        <v>727</v>
      </c>
      <c r="D27" s="306" t="s">
        <v>728</v>
      </c>
      <c r="E27" s="736" t="s">
        <v>948</v>
      </c>
      <c r="F27" s="736"/>
      <c r="G27" s="736"/>
      <c r="H27" s="800">
        <v>60.45</v>
      </c>
      <c r="I27" s="801"/>
      <c r="J27" s="307">
        <v>31.1</v>
      </c>
    </row>
    <row r="28" spans="2:10" x14ac:dyDescent="0.2">
      <c r="B28" s="306" t="s">
        <v>728</v>
      </c>
      <c r="C28" s="306" t="s">
        <v>728</v>
      </c>
      <c r="D28" s="306" t="s">
        <v>728</v>
      </c>
      <c r="E28" s="736" t="s">
        <v>631</v>
      </c>
      <c r="F28" s="736"/>
      <c r="G28" s="736"/>
      <c r="H28" s="800">
        <v>3.3</v>
      </c>
      <c r="I28" s="801"/>
      <c r="J28" s="307">
        <v>7.3</v>
      </c>
    </row>
    <row r="29" spans="2:10" x14ac:dyDescent="0.2">
      <c r="B29" s="306" t="s">
        <v>728</v>
      </c>
      <c r="C29" s="306" t="s">
        <v>728</v>
      </c>
      <c r="D29" s="306" t="s">
        <v>728</v>
      </c>
      <c r="E29" s="736" t="s">
        <v>949</v>
      </c>
      <c r="F29" s="736"/>
      <c r="G29" s="736"/>
      <c r="H29" s="800">
        <v>3.3</v>
      </c>
      <c r="I29" s="801"/>
      <c r="J29" s="307">
        <v>7.3</v>
      </c>
    </row>
    <row r="30" spans="2:10" ht="12" customHeight="1" x14ac:dyDescent="0.2">
      <c r="B30" s="692" t="s">
        <v>950</v>
      </c>
      <c r="C30" s="693"/>
      <c r="D30" s="693"/>
      <c r="E30" s="693"/>
      <c r="F30" s="693"/>
      <c r="G30" s="694"/>
      <c r="H30" s="830">
        <v>162.87</v>
      </c>
      <c r="I30" s="831"/>
      <c r="J30" s="308">
        <v>175.98000000000002</v>
      </c>
    </row>
    <row r="31" spans="2:10" x14ac:dyDescent="0.2">
      <c r="B31" s="193"/>
      <c r="C31" s="194"/>
      <c r="D31" s="194"/>
      <c r="E31" s="194"/>
      <c r="F31" s="194"/>
      <c r="G31" s="194"/>
      <c r="H31" s="195"/>
      <c r="I31" s="196"/>
      <c r="J31" s="197"/>
    </row>
    <row r="32" spans="2:10" ht="13.5" customHeight="1" x14ac:dyDescent="0.2">
      <c r="B32" s="797" t="s">
        <v>254</v>
      </c>
      <c r="C32" s="798"/>
      <c r="D32" s="798"/>
      <c r="E32" s="798"/>
      <c r="F32" s="798"/>
      <c r="G32" s="798"/>
      <c r="H32" s="798"/>
      <c r="I32" s="798"/>
      <c r="J32" s="799"/>
    </row>
    <row r="33" spans="2:10" ht="13.5" customHeight="1" x14ac:dyDescent="0.2">
      <c r="B33" s="324" t="s">
        <v>128</v>
      </c>
      <c r="C33" s="303"/>
      <c r="D33" s="303"/>
      <c r="E33" s="303"/>
      <c r="F33" s="303"/>
      <c r="G33" s="303"/>
      <c r="H33" s="303"/>
      <c r="I33" s="303"/>
      <c r="J33" s="304"/>
    </row>
    <row r="34" spans="2:10" ht="13.5" customHeight="1" x14ac:dyDescent="0.2">
      <c r="B34" s="325" t="s">
        <v>243</v>
      </c>
      <c r="C34" s="325" t="s">
        <v>218</v>
      </c>
      <c r="D34" s="325" t="s">
        <v>219</v>
      </c>
      <c r="E34" s="325" t="s">
        <v>220</v>
      </c>
      <c r="F34" s="325" t="s">
        <v>244</v>
      </c>
      <c r="G34" s="775" t="s">
        <v>48</v>
      </c>
      <c r="H34" s="775"/>
      <c r="I34" s="775"/>
      <c r="J34" s="775"/>
    </row>
    <row r="35" spans="2:10" x14ac:dyDescent="0.2">
      <c r="B35" s="326" t="s">
        <v>268</v>
      </c>
      <c r="C35" s="326">
        <v>2</v>
      </c>
      <c r="D35" s="326">
        <v>2.1</v>
      </c>
      <c r="E35" s="327">
        <v>4.2</v>
      </c>
      <c r="F35" s="327">
        <v>1</v>
      </c>
      <c r="G35" s="781" t="s">
        <v>968</v>
      </c>
      <c r="H35" s="781"/>
      <c r="I35" s="781"/>
      <c r="J35" s="781"/>
    </row>
    <row r="36" spans="2:10" ht="13.5" customHeight="1" x14ac:dyDescent="0.2">
      <c r="B36" s="326" t="s">
        <v>269</v>
      </c>
      <c r="C36" s="326">
        <v>1.05</v>
      </c>
      <c r="D36" s="326">
        <v>2.1</v>
      </c>
      <c r="E36" s="327">
        <v>2.21</v>
      </c>
      <c r="F36" s="327">
        <v>1</v>
      </c>
      <c r="G36" s="781" t="s">
        <v>970</v>
      </c>
      <c r="H36" s="781"/>
      <c r="I36" s="781"/>
      <c r="J36" s="781"/>
    </row>
    <row r="37" spans="2:10" ht="13.5" customHeight="1" x14ac:dyDescent="0.2">
      <c r="B37" s="326" t="s">
        <v>270</v>
      </c>
      <c r="C37" s="326">
        <v>0.9</v>
      </c>
      <c r="D37" s="326">
        <v>2.1</v>
      </c>
      <c r="E37" s="327">
        <v>7.56</v>
      </c>
      <c r="F37" s="327">
        <v>4</v>
      </c>
      <c r="G37" s="781" t="s">
        <v>972</v>
      </c>
      <c r="H37" s="781"/>
      <c r="I37" s="781"/>
      <c r="J37" s="781"/>
    </row>
    <row r="38" spans="2:10" ht="12.75" customHeight="1" x14ac:dyDescent="0.2">
      <c r="B38" s="326" t="s">
        <v>271</v>
      </c>
      <c r="C38" s="326">
        <v>0.9</v>
      </c>
      <c r="D38" s="326">
        <v>2.1</v>
      </c>
      <c r="E38" s="327">
        <v>3.78</v>
      </c>
      <c r="F38" s="327">
        <v>2</v>
      </c>
      <c r="G38" s="781" t="s">
        <v>973</v>
      </c>
      <c r="H38" s="781"/>
      <c r="I38" s="781"/>
      <c r="J38" s="781"/>
    </row>
    <row r="39" spans="2:10" ht="12.75" customHeight="1" x14ac:dyDescent="0.2">
      <c r="B39" s="326" t="s">
        <v>272</v>
      </c>
      <c r="C39" s="326">
        <v>0.8</v>
      </c>
      <c r="D39" s="326">
        <v>2.1</v>
      </c>
      <c r="E39" s="327">
        <v>3.36</v>
      </c>
      <c r="F39" s="327">
        <v>2</v>
      </c>
      <c r="G39" s="781" t="s">
        <v>1074</v>
      </c>
      <c r="H39" s="781"/>
      <c r="I39" s="781"/>
      <c r="J39" s="781"/>
    </row>
    <row r="40" spans="2:10" ht="12.75" customHeight="1" x14ac:dyDescent="0.2">
      <c r="B40" s="326" t="s">
        <v>274</v>
      </c>
      <c r="C40" s="326">
        <v>0.8</v>
      </c>
      <c r="D40" s="326">
        <v>2.1</v>
      </c>
      <c r="E40" s="327">
        <v>8.4</v>
      </c>
      <c r="F40" s="327">
        <v>5</v>
      </c>
      <c r="G40" s="781" t="s">
        <v>972</v>
      </c>
      <c r="H40" s="781"/>
      <c r="I40" s="781"/>
      <c r="J40" s="781"/>
    </row>
    <row r="41" spans="2:10" ht="12.75" customHeight="1" x14ac:dyDescent="0.2">
      <c r="B41" s="326" t="s">
        <v>282</v>
      </c>
      <c r="C41" s="326">
        <v>0.8</v>
      </c>
      <c r="D41" s="326">
        <v>2.1</v>
      </c>
      <c r="E41" s="327">
        <v>1.68</v>
      </c>
      <c r="F41" s="327">
        <v>1</v>
      </c>
      <c r="G41" s="781" t="s">
        <v>975</v>
      </c>
      <c r="H41" s="781"/>
      <c r="I41" s="781"/>
      <c r="J41" s="781"/>
    </row>
    <row r="42" spans="2:10" ht="12.75" customHeight="1" x14ac:dyDescent="0.2">
      <c r="B42" s="326" t="s">
        <v>629</v>
      </c>
      <c r="C42" s="326">
        <v>0.8</v>
      </c>
      <c r="D42" s="326">
        <v>2.13</v>
      </c>
      <c r="E42" s="327">
        <v>3.41</v>
      </c>
      <c r="F42" s="327">
        <v>2</v>
      </c>
      <c r="G42" s="781" t="s">
        <v>976</v>
      </c>
      <c r="H42" s="781"/>
      <c r="I42" s="781"/>
      <c r="J42" s="781"/>
    </row>
    <row r="43" spans="2:10" x14ac:dyDescent="0.2">
      <c r="B43" s="324" t="s">
        <v>125</v>
      </c>
      <c r="C43" s="303"/>
      <c r="D43" s="303"/>
      <c r="E43" s="303"/>
      <c r="F43" s="303"/>
      <c r="G43" s="303"/>
      <c r="H43" s="303"/>
      <c r="I43" s="303"/>
      <c r="J43" s="304"/>
    </row>
    <row r="44" spans="2:10" x14ac:dyDescent="0.2">
      <c r="B44" s="325" t="s">
        <v>243</v>
      </c>
      <c r="C44" s="325" t="s">
        <v>218</v>
      </c>
      <c r="D44" s="325" t="s">
        <v>219</v>
      </c>
      <c r="E44" s="325" t="s">
        <v>220</v>
      </c>
      <c r="F44" s="325" t="s">
        <v>244</v>
      </c>
      <c r="G44" s="775" t="s">
        <v>977</v>
      </c>
      <c r="H44" s="775"/>
      <c r="I44" s="775"/>
      <c r="J44" s="775"/>
    </row>
    <row r="45" spans="2:10" x14ac:dyDescent="0.2">
      <c r="B45" s="326" t="s">
        <v>398</v>
      </c>
      <c r="C45" s="326">
        <v>1.5</v>
      </c>
      <c r="D45" s="326">
        <v>1.1000000000000001</v>
      </c>
      <c r="E45" s="326">
        <v>18.149999999999999</v>
      </c>
      <c r="F45" s="326">
        <v>11</v>
      </c>
      <c r="G45" s="776" t="s">
        <v>978</v>
      </c>
      <c r="H45" s="776"/>
      <c r="I45" s="776"/>
      <c r="J45" s="776"/>
    </row>
    <row r="46" spans="2:10" ht="12.75" customHeight="1" x14ac:dyDescent="0.2">
      <c r="B46" s="326" t="s">
        <v>979</v>
      </c>
      <c r="C46" s="326">
        <v>0.8</v>
      </c>
      <c r="D46" s="326">
        <v>0.6</v>
      </c>
      <c r="E46" s="326">
        <v>2.4</v>
      </c>
      <c r="F46" s="326">
        <v>5</v>
      </c>
      <c r="G46" s="776" t="s">
        <v>981</v>
      </c>
      <c r="H46" s="776"/>
      <c r="I46" s="776"/>
      <c r="J46" s="776"/>
    </row>
    <row r="47" spans="2:10" ht="12.75" customHeight="1" x14ac:dyDescent="0.2">
      <c r="B47" s="288"/>
      <c r="C47" s="289"/>
      <c r="D47" s="289"/>
      <c r="E47" s="289"/>
      <c r="F47" s="289"/>
      <c r="G47" s="290"/>
      <c r="H47" s="290"/>
      <c r="I47" s="290"/>
      <c r="J47" s="291"/>
    </row>
    <row r="48" spans="2:10" s="200" customFormat="1" x14ac:dyDescent="0.2">
      <c r="B48" s="328" t="s">
        <v>40</v>
      </c>
      <c r="C48" s="328" t="s">
        <v>35</v>
      </c>
      <c r="D48" s="761" t="s">
        <v>48</v>
      </c>
      <c r="E48" s="761"/>
      <c r="F48" s="761"/>
      <c r="G48" s="761"/>
      <c r="H48" s="761"/>
      <c r="I48" s="761"/>
      <c r="J48" s="328" t="s">
        <v>36</v>
      </c>
    </row>
    <row r="49" spans="2:10" x14ac:dyDescent="0.2">
      <c r="B49" s="221" t="s">
        <v>12</v>
      </c>
      <c r="C49" s="222"/>
      <c r="D49" s="223" t="s">
        <v>4</v>
      </c>
      <c r="E49" s="223"/>
      <c r="F49" s="223"/>
      <c r="G49" s="223"/>
      <c r="H49" s="223"/>
      <c r="I49" s="223"/>
      <c r="J49" s="224"/>
    </row>
    <row r="50" spans="2:10" x14ac:dyDescent="0.2">
      <c r="B50" s="277" t="s">
        <v>13</v>
      </c>
      <c r="C50" s="230"/>
      <c r="D50" s="231" t="s">
        <v>725</v>
      </c>
      <c r="E50" s="231"/>
      <c r="F50" s="231"/>
      <c r="G50" s="231"/>
      <c r="H50" s="231"/>
      <c r="I50" s="231"/>
      <c r="J50" s="232"/>
    </row>
    <row r="51" spans="2:10" ht="13.5" customHeight="1" x14ac:dyDescent="0.2">
      <c r="B51" s="201" t="s">
        <v>705</v>
      </c>
      <c r="C51" s="201">
        <v>101001101</v>
      </c>
      <c r="D51" s="672" t="s">
        <v>1173</v>
      </c>
      <c r="E51" s="672"/>
      <c r="F51" s="672"/>
      <c r="G51" s="672"/>
      <c r="H51" s="672"/>
      <c r="I51" s="672"/>
      <c r="J51" s="201" t="s">
        <v>42</v>
      </c>
    </row>
    <row r="52" spans="2:10" x14ac:dyDescent="0.2">
      <c r="B52" s="309" t="s">
        <v>217</v>
      </c>
      <c r="C52" s="820" t="s">
        <v>283</v>
      </c>
      <c r="D52" s="821"/>
      <c r="E52" s="822"/>
      <c r="F52" s="309" t="s">
        <v>218</v>
      </c>
      <c r="G52" s="309" t="s">
        <v>219</v>
      </c>
      <c r="H52" s="711" t="s">
        <v>220</v>
      </c>
      <c r="I52" s="713"/>
      <c r="J52" s="309" t="s">
        <v>221</v>
      </c>
    </row>
    <row r="53" spans="2:10" x14ac:dyDescent="0.2">
      <c r="B53" s="794" t="s">
        <v>222</v>
      </c>
      <c r="C53" s="794"/>
      <c r="D53" s="794"/>
      <c r="E53" s="794"/>
      <c r="F53" s="310">
        <v>2</v>
      </c>
      <c r="G53" s="310">
        <v>4</v>
      </c>
      <c r="H53" s="690">
        <v>8</v>
      </c>
      <c r="I53" s="691"/>
      <c r="J53" s="306" t="s">
        <v>648</v>
      </c>
    </row>
    <row r="54" spans="2:10" ht="12.75" customHeight="1" x14ac:dyDescent="0.2">
      <c r="B54" s="201" t="s">
        <v>706</v>
      </c>
      <c r="C54" s="201">
        <v>98458</v>
      </c>
      <c r="D54" s="672" t="s">
        <v>1174</v>
      </c>
      <c r="E54" s="672"/>
      <c r="F54" s="672"/>
      <c r="G54" s="672"/>
      <c r="H54" s="672"/>
      <c r="I54" s="672"/>
      <c r="J54" s="201" t="s">
        <v>42</v>
      </c>
    </row>
    <row r="55" spans="2:10" x14ac:dyDescent="0.2">
      <c r="B55" s="309" t="s">
        <v>217</v>
      </c>
      <c r="C55" s="820"/>
      <c r="D55" s="821"/>
      <c r="E55" s="822"/>
      <c r="F55" s="309" t="s">
        <v>223</v>
      </c>
      <c r="G55" s="309" t="s">
        <v>219</v>
      </c>
      <c r="H55" s="711" t="s">
        <v>220</v>
      </c>
      <c r="I55" s="713"/>
      <c r="J55" s="309" t="s">
        <v>221</v>
      </c>
    </row>
    <row r="56" spans="2:10" x14ac:dyDescent="0.2">
      <c r="B56" s="794" t="s">
        <v>222</v>
      </c>
      <c r="C56" s="794"/>
      <c r="D56" s="794"/>
      <c r="E56" s="794"/>
      <c r="F56" s="310">
        <v>10</v>
      </c>
      <c r="G56" s="310">
        <v>2.2000000000000002</v>
      </c>
      <c r="H56" s="690">
        <v>22</v>
      </c>
      <c r="I56" s="691"/>
      <c r="J56" s="306" t="s">
        <v>224</v>
      </c>
    </row>
    <row r="57" spans="2:10" x14ac:dyDescent="0.2">
      <c r="B57" s="201" t="s">
        <v>707</v>
      </c>
      <c r="C57" s="201">
        <v>93584</v>
      </c>
      <c r="D57" s="829" t="s">
        <v>1175</v>
      </c>
      <c r="E57" s="829"/>
      <c r="F57" s="829"/>
      <c r="G57" s="829"/>
      <c r="H57" s="829"/>
      <c r="I57" s="829"/>
      <c r="J57" s="201" t="s">
        <v>42</v>
      </c>
    </row>
    <row r="58" spans="2:10" x14ac:dyDescent="0.2">
      <c r="B58" s="309" t="s">
        <v>217</v>
      </c>
      <c r="C58" s="820"/>
      <c r="D58" s="821"/>
      <c r="E58" s="822"/>
      <c r="F58" s="309" t="s">
        <v>223</v>
      </c>
      <c r="G58" s="309" t="s">
        <v>218</v>
      </c>
      <c r="H58" s="711" t="s">
        <v>220</v>
      </c>
      <c r="I58" s="713"/>
      <c r="J58" s="309" t="s">
        <v>221</v>
      </c>
    </row>
    <row r="59" spans="2:10" x14ac:dyDescent="0.2">
      <c r="B59" s="794" t="s">
        <v>222</v>
      </c>
      <c r="C59" s="794"/>
      <c r="D59" s="794"/>
      <c r="E59" s="794"/>
      <c r="F59" s="310">
        <v>2</v>
      </c>
      <c r="G59" s="310">
        <v>2</v>
      </c>
      <c r="H59" s="690">
        <v>4</v>
      </c>
      <c r="I59" s="691"/>
      <c r="J59" s="306" t="s">
        <v>225</v>
      </c>
    </row>
    <row r="60" spans="2:10" ht="12.75" customHeight="1" x14ac:dyDescent="0.2">
      <c r="B60" s="201" t="s">
        <v>708</v>
      </c>
      <c r="C60" s="201">
        <v>93207</v>
      </c>
      <c r="D60" s="672" t="s">
        <v>1176</v>
      </c>
      <c r="E60" s="672"/>
      <c r="F60" s="672"/>
      <c r="G60" s="672"/>
      <c r="H60" s="672"/>
      <c r="I60" s="672"/>
      <c r="J60" s="201" t="s">
        <v>42</v>
      </c>
    </row>
    <row r="61" spans="2:10" x14ac:dyDescent="0.2">
      <c r="B61" s="309" t="s">
        <v>217</v>
      </c>
      <c r="C61" s="820"/>
      <c r="D61" s="821"/>
      <c r="E61" s="822"/>
      <c r="F61" s="309" t="s">
        <v>223</v>
      </c>
      <c r="G61" s="309" t="s">
        <v>218</v>
      </c>
      <c r="H61" s="711" t="s">
        <v>220</v>
      </c>
      <c r="I61" s="713"/>
      <c r="J61" s="309" t="s">
        <v>221</v>
      </c>
    </row>
    <row r="62" spans="2:10" x14ac:dyDescent="0.2">
      <c r="B62" s="794" t="s">
        <v>222</v>
      </c>
      <c r="C62" s="794"/>
      <c r="D62" s="794"/>
      <c r="E62" s="794"/>
      <c r="F62" s="310">
        <v>2</v>
      </c>
      <c r="G62" s="310">
        <v>2</v>
      </c>
      <c r="H62" s="690">
        <v>4</v>
      </c>
      <c r="I62" s="691"/>
      <c r="J62" s="306" t="s">
        <v>225</v>
      </c>
    </row>
    <row r="63" spans="2:10" ht="33.75" customHeight="1" x14ac:dyDescent="0.2">
      <c r="B63" s="201" t="s">
        <v>709</v>
      </c>
      <c r="C63" s="201">
        <v>93210</v>
      </c>
      <c r="D63" s="672" t="s">
        <v>1177</v>
      </c>
      <c r="E63" s="672"/>
      <c r="F63" s="672"/>
      <c r="G63" s="672"/>
      <c r="H63" s="672"/>
      <c r="I63" s="672"/>
      <c r="J63" s="201" t="s">
        <v>42</v>
      </c>
    </row>
    <row r="64" spans="2:10" x14ac:dyDescent="0.2">
      <c r="B64" s="309" t="s">
        <v>217</v>
      </c>
      <c r="C64" s="820"/>
      <c r="D64" s="821"/>
      <c r="E64" s="822"/>
      <c r="F64" s="309" t="s">
        <v>226</v>
      </c>
      <c r="G64" s="309" t="s">
        <v>218</v>
      </c>
      <c r="H64" s="711" t="s">
        <v>220</v>
      </c>
      <c r="I64" s="713"/>
      <c r="J64" s="309" t="s">
        <v>221</v>
      </c>
    </row>
    <row r="65" spans="2:10" x14ac:dyDescent="0.2">
      <c r="B65" s="794" t="s">
        <v>222</v>
      </c>
      <c r="C65" s="794"/>
      <c r="D65" s="794"/>
      <c r="E65" s="794"/>
      <c r="F65" s="310">
        <v>2</v>
      </c>
      <c r="G65" s="310">
        <v>3</v>
      </c>
      <c r="H65" s="690">
        <v>6</v>
      </c>
      <c r="I65" s="691"/>
      <c r="J65" s="306" t="s">
        <v>227</v>
      </c>
    </row>
    <row r="66" spans="2:10" ht="13.15" customHeight="1" x14ac:dyDescent="0.2">
      <c r="B66" s="204" t="s">
        <v>1147</v>
      </c>
      <c r="C66" s="201">
        <v>201002161</v>
      </c>
      <c r="D66" s="672" t="s">
        <v>1178</v>
      </c>
      <c r="E66" s="672"/>
      <c r="F66" s="672"/>
      <c r="G66" s="672"/>
      <c r="H66" s="672"/>
      <c r="I66" s="672"/>
      <c r="J66" s="201" t="s">
        <v>112</v>
      </c>
    </row>
    <row r="67" spans="2:10" ht="38.25" x14ac:dyDescent="0.2">
      <c r="B67" s="673" t="s">
        <v>217</v>
      </c>
      <c r="C67" s="674"/>
      <c r="D67" s="674"/>
      <c r="E67" s="675"/>
      <c r="F67" s="267" t="s">
        <v>1153</v>
      </c>
      <c r="G67" s="332" t="s">
        <v>228</v>
      </c>
      <c r="H67" s="267" t="s">
        <v>1149</v>
      </c>
      <c r="I67" s="301" t="s">
        <v>37</v>
      </c>
      <c r="J67" s="269" t="s">
        <v>221</v>
      </c>
    </row>
    <row r="68" spans="2:10" x14ac:dyDescent="0.2">
      <c r="B68" s="687" t="s">
        <v>1148</v>
      </c>
      <c r="C68" s="688"/>
      <c r="D68" s="688"/>
      <c r="E68" s="689"/>
      <c r="F68" s="310">
        <v>92.389000000000038</v>
      </c>
      <c r="G68" s="310">
        <v>0.15</v>
      </c>
      <c r="H68" s="310">
        <v>1.3</v>
      </c>
      <c r="I68" s="268">
        <v>9.01</v>
      </c>
      <c r="J68" s="715" t="s">
        <v>1035</v>
      </c>
    </row>
    <row r="69" spans="2:10" x14ac:dyDescent="0.2">
      <c r="B69" s="687" t="s">
        <v>1150</v>
      </c>
      <c r="C69" s="688"/>
      <c r="D69" s="688"/>
      <c r="E69" s="689"/>
      <c r="F69" s="310">
        <v>163.18</v>
      </c>
      <c r="G69" s="310">
        <v>0.02</v>
      </c>
      <c r="H69" s="310">
        <v>1.3</v>
      </c>
      <c r="I69" s="268">
        <v>2.12</v>
      </c>
      <c r="J69" s="716"/>
    </row>
    <row r="70" spans="2:10" x14ac:dyDescent="0.2">
      <c r="B70" s="687" t="s">
        <v>1151</v>
      </c>
      <c r="C70" s="688"/>
      <c r="D70" s="688"/>
      <c r="E70" s="689"/>
      <c r="F70" s="310">
        <v>49.34</v>
      </c>
      <c r="G70" s="310">
        <v>0.05</v>
      </c>
      <c r="H70" s="310">
        <v>1.3</v>
      </c>
      <c r="I70" s="268">
        <v>1.6</v>
      </c>
      <c r="J70" s="716"/>
    </row>
    <row r="71" spans="2:10" x14ac:dyDescent="0.2">
      <c r="B71" s="687" t="s">
        <v>1152</v>
      </c>
      <c r="C71" s="688"/>
      <c r="D71" s="688"/>
      <c r="E71" s="689"/>
      <c r="F71" s="310">
        <v>25.438000000000006</v>
      </c>
      <c r="G71" s="310">
        <v>0.01</v>
      </c>
      <c r="H71" s="310">
        <v>1.3</v>
      </c>
      <c r="I71" s="268">
        <v>0.17</v>
      </c>
      <c r="J71" s="716"/>
    </row>
    <row r="72" spans="2:10" x14ac:dyDescent="0.2">
      <c r="B72" s="687" t="s">
        <v>1154</v>
      </c>
      <c r="C72" s="688"/>
      <c r="D72" s="688"/>
      <c r="E72" s="689"/>
      <c r="F72" s="310">
        <v>112.64</v>
      </c>
      <c r="G72" s="310">
        <v>0.01</v>
      </c>
      <c r="H72" s="310">
        <v>1</v>
      </c>
      <c r="I72" s="268">
        <v>0.56000000000000005</v>
      </c>
      <c r="J72" s="716"/>
    </row>
    <row r="73" spans="2:10" x14ac:dyDescent="0.2">
      <c r="B73" s="687" t="s">
        <v>1155</v>
      </c>
      <c r="C73" s="688"/>
      <c r="D73" s="688"/>
      <c r="E73" s="689"/>
      <c r="F73" s="310">
        <v>203.61249999999998</v>
      </c>
      <c r="G73" s="310">
        <v>0.02</v>
      </c>
      <c r="H73" s="310">
        <v>1.3</v>
      </c>
      <c r="I73" s="268">
        <v>2.65</v>
      </c>
      <c r="J73" s="716"/>
    </row>
    <row r="74" spans="2:10" x14ac:dyDescent="0.2">
      <c r="B74" s="687" t="s">
        <v>1156</v>
      </c>
      <c r="C74" s="688"/>
      <c r="D74" s="688"/>
      <c r="E74" s="689"/>
      <c r="F74" s="310">
        <v>5</v>
      </c>
      <c r="G74" s="310">
        <v>0.05</v>
      </c>
      <c r="H74" s="310">
        <v>1</v>
      </c>
      <c r="I74" s="268">
        <v>0.13</v>
      </c>
      <c r="J74" s="716"/>
    </row>
    <row r="75" spans="2:10" x14ac:dyDescent="0.2">
      <c r="B75" s="687" t="s">
        <v>1157</v>
      </c>
      <c r="C75" s="688"/>
      <c r="D75" s="688"/>
      <c r="E75" s="689"/>
      <c r="F75" s="310">
        <v>203.61249999999998</v>
      </c>
      <c r="G75" s="310">
        <v>0.05</v>
      </c>
      <c r="H75" s="310">
        <v>1.5</v>
      </c>
      <c r="I75" s="268">
        <v>7.64</v>
      </c>
      <c r="J75" s="716"/>
    </row>
    <row r="76" spans="2:10" x14ac:dyDescent="0.2">
      <c r="B76" s="687" t="s">
        <v>1158</v>
      </c>
      <c r="C76" s="688"/>
      <c r="D76" s="688"/>
      <c r="E76" s="689"/>
      <c r="F76" s="310">
        <v>10</v>
      </c>
      <c r="G76" s="310">
        <v>0.02</v>
      </c>
      <c r="H76" s="310">
        <v>1</v>
      </c>
      <c r="I76" s="268">
        <v>0.1</v>
      </c>
      <c r="J76" s="716"/>
    </row>
    <row r="77" spans="2:10" x14ac:dyDescent="0.2">
      <c r="B77" s="692" t="s">
        <v>222</v>
      </c>
      <c r="C77" s="693"/>
      <c r="D77" s="693"/>
      <c r="E77" s="693"/>
      <c r="F77" s="693"/>
      <c r="G77" s="693"/>
      <c r="H77" s="693"/>
      <c r="I77" s="334">
        <v>24</v>
      </c>
      <c r="J77" s="273"/>
    </row>
    <row r="78" spans="2:10" x14ac:dyDescent="0.2">
      <c r="B78" s="277" t="s">
        <v>1061</v>
      </c>
      <c r="C78" s="230"/>
      <c r="D78" s="231" t="s">
        <v>1063</v>
      </c>
      <c r="E78" s="231"/>
      <c r="F78" s="231"/>
      <c r="G78" s="231"/>
      <c r="H78" s="231"/>
      <c r="I78" s="231"/>
      <c r="J78" s="232"/>
    </row>
    <row r="79" spans="2:10" x14ac:dyDescent="0.2">
      <c r="B79" s="204" t="s">
        <v>1062</v>
      </c>
      <c r="C79" s="201">
        <v>98524</v>
      </c>
      <c r="D79" s="708" t="s">
        <v>1179</v>
      </c>
      <c r="E79" s="709"/>
      <c r="F79" s="709"/>
      <c r="G79" s="709"/>
      <c r="H79" s="709"/>
      <c r="I79" s="710"/>
      <c r="J79" s="201" t="s">
        <v>42</v>
      </c>
    </row>
    <row r="80" spans="2:10" x14ac:dyDescent="0.2">
      <c r="B80" s="711" t="s">
        <v>217</v>
      </c>
      <c r="C80" s="712"/>
      <c r="D80" s="712"/>
      <c r="E80" s="712"/>
      <c r="F80" s="712"/>
      <c r="G80" s="713"/>
      <c r="H80" s="711" t="s">
        <v>220</v>
      </c>
      <c r="I80" s="713"/>
      <c r="J80" s="309" t="s">
        <v>221</v>
      </c>
    </row>
    <row r="81" spans="2:10" x14ac:dyDescent="0.2">
      <c r="B81" s="687"/>
      <c r="C81" s="688"/>
      <c r="D81" s="688"/>
      <c r="E81" s="688"/>
      <c r="F81" s="688"/>
      <c r="G81" s="689"/>
      <c r="H81" s="690">
        <v>92</v>
      </c>
      <c r="I81" s="691"/>
      <c r="J81" s="306" t="s">
        <v>220</v>
      </c>
    </row>
    <row r="82" spans="2:10" x14ac:dyDescent="0.2">
      <c r="B82" s="682" t="s">
        <v>222</v>
      </c>
      <c r="C82" s="683"/>
      <c r="D82" s="683"/>
      <c r="E82" s="683"/>
      <c r="F82" s="683"/>
      <c r="G82" s="684"/>
      <c r="H82" s="685">
        <v>92</v>
      </c>
      <c r="I82" s="686"/>
      <c r="J82" s="203"/>
    </row>
    <row r="83" spans="2:10" x14ac:dyDescent="0.2">
      <c r="B83" s="329" t="s">
        <v>11</v>
      </c>
      <c r="C83" s="241"/>
      <c r="D83" s="223" t="s">
        <v>928</v>
      </c>
      <c r="E83" s="330"/>
      <c r="F83" s="330"/>
      <c r="G83" s="330"/>
      <c r="H83" s="330"/>
      <c r="I83" s="330"/>
      <c r="J83" s="331"/>
    </row>
    <row r="84" spans="2:10" x14ac:dyDescent="0.2">
      <c r="B84" s="277" t="s">
        <v>14</v>
      </c>
      <c r="C84" s="230"/>
      <c r="D84" s="231" t="s">
        <v>929</v>
      </c>
      <c r="E84" s="231"/>
      <c r="F84" s="231"/>
      <c r="G84" s="231"/>
      <c r="H84" s="231"/>
      <c r="I84" s="231"/>
      <c r="J84" s="232"/>
    </row>
    <row r="85" spans="2:10" ht="12.75" customHeight="1" x14ac:dyDescent="0.2">
      <c r="B85" s="204" t="s">
        <v>711</v>
      </c>
      <c r="C85" s="201">
        <v>97622</v>
      </c>
      <c r="D85" s="672" t="s">
        <v>1180</v>
      </c>
      <c r="E85" s="672"/>
      <c r="F85" s="672"/>
      <c r="G85" s="672"/>
      <c r="H85" s="672"/>
      <c r="I85" s="672"/>
      <c r="J85" s="201" t="s">
        <v>1181</v>
      </c>
    </row>
    <row r="86" spans="2:10" x14ac:dyDescent="0.2">
      <c r="B86" s="673" t="s">
        <v>217</v>
      </c>
      <c r="C86" s="674"/>
      <c r="D86" s="675"/>
      <c r="E86" s="269" t="s">
        <v>226</v>
      </c>
      <c r="F86" s="332" t="s">
        <v>219</v>
      </c>
      <c r="G86" s="269" t="s">
        <v>746</v>
      </c>
      <c r="H86" s="269" t="s">
        <v>228</v>
      </c>
      <c r="I86" s="301" t="s">
        <v>229</v>
      </c>
      <c r="J86" s="269" t="s">
        <v>221</v>
      </c>
    </row>
    <row r="87" spans="2:10" x14ac:dyDescent="0.2">
      <c r="B87" s="699" t="s">
        <v>987</v>
      </c>
      <c r="C87" s="700"/>
      <c r="D87" s="701"/>
      <c r="E87" s="310">
        <v>7.75</v>
      </c>
      <c r="F87" s="310">
        <v>3</v>
      </c>
      <c r="G87" s="310">
        <v>2.3100000000000005</v>
      </c>
      <c r="H87" s="310">
        <v>0.15</v>
      </c>
      <c r="I87" s="268">
        <v>3.1409999999999996</v>
      </c>
      <c r="J87" s="715" t="s">
        <v>1000</v>
      </c>
    </row>
    <row r="88" spans="2:10" x14ac:dyDescent="0.2">
      <c r="B88" s="723"/>
      <c r="C88" s="724"/>
      <c r="D88" s="725"/>
      <c r="E88" s="310">
        <v>3.3</v>
      </c>
      <c r="F88" s="310">
        <v>3</v>
      </c>
      <c r="G88" s="310">
        <v>1.47</v>
      </c>
      <c r="H88" s="310">
        <v>0.15</v>
      </c>
      <c r="I88" s="268">
        <v>1.2644999999999997</v>
      </c>
      <c r="J88" s="716"/>
    </row>
    <row r="89" spans="2:10" x14ac:dyDescent="0.2">
      <c r="B89" s="699" t="s">
        <v>988</v>
      </c>
      <c r="C89" s="700"/>
      <c r="D89" s="701"/>
      <c r="E89" s="310">
        <v>1.5</v>
      </c>
      <c r="F89" s="310">
        <v>0.3</v>
      </c>
      <c r="G89" s="310">
        <v>0</v>
      </c>
      <c r="H89" s="310">
        <v>0.15</v>
      </c>
      <c r="I89" s="268">
        <v>6.7499999999999991E-2</v>
      </c>
      <c r="J89" s="716"/>
    </row>
    <row r="90" spans="2:10" x14ac:dyDescent="0.2">
      <c r="B90" s="723"/>
      <c r="C90" s="724"/>
      <c r="D90" s="725"/>
      <c r="E90" s="310">
        <v>1.5</v>
      </c>
      <c r="F90" s="310">
        <v>0.3</v>
      </c>
      <c r="G90" s="310">
        <v>0</v>
      </c>
      <c r="H90" s="310">
        <v>0.15</v>
      </c>
      <c r="I90" s="268">
        <v>6.7499999999999991E-2</v>
      </c>
      <c r="J90" s="716"/>
    </row>
    <row r="91" spans="2:10" x14ac:dyDescent="0.2">
      <c r="B91" s="699" t="s">
        <v>989</v>
      </c>
      <c r="C91" s="700"/>
      <c r="D91" s="701"/>
      <c r="E91" s="310">
        <v>1.5</v>
      </c>
      <c r="F91" s="310">
        <v>0.3</v>
      </c>
      <c r="G91" s="310">
        <v>0</v>
      </c>
      <c r="H91" s="310">
        <v>0.15</v>
      </c>
      <c r="I91" s="268">
        <v>6.7499999999999991E-2</v>
      </c>
      <c r="J91" s="716"/>
    </row>
    <row r="92" spans="2:10" x14ac:dyDescent="0.2">
      <c r="B92" s="732"/>
      <c r="C92" s="733"/>
      <c r="D92" s="734"/>
      <c r="E92" s="310">
        <v>1.5</v>
      </c>
      <c r="F92" s="310">
        <v>0.3</v>
      </c>
      <c r="G92" s="310">
        <v>0</v>
      </c>
      <c r="H92" s="310">
        <v>0.15</v>
      </c>
      <c r="I92" s="268">
        <v>6.7499999999999991E-2</v>
      </c>
      <c r="J92" s="716"/>
    </row>
    <row r="93" spans="2:10" x14ac:dyDescent="0.2">
      <c r="B93" s="732"/>
      <c r="C93" s="733"/>
      <c r="D93" s="734"/>
      <c r="E93" s="310">
        <v>1.5</v>
      </c>
      <c r="F93" s="310">
        <v>0.3</v>
      </c>
      <c r="G93" s="310">
        <v>0</v>
      </c>
      <c r="H93" s="310">
        <v>0.15</v>
      </c>
      <c r="I93" s="268">
        <v>6.7499999999999991E-2</v>
      </c>
      <c r="J93" s="716"/>
    </row>
    <row r="94" spans="2:10" x14ac:dyDescent="0.2">
      <c r="B94" s="723"/>
      <c r="C94" s="724"/>
      <c r="D94" s="725"/>
      <c r="E94" s="310">
        <v>1.5</v>
      </c>
      <c r="F94" s="310">
        <v>0.3</v>
      </c>
      <c r="G94" s="310">
        <v>0</v>
      </c>
      <c r="H94" s="310">
        <v>0.15</v>
      </c>
      <c r="I94" s="268">
        <v>6.7499999999999991E-2</v>
      </c>
      <c r="J94" s="716"/>
    </row>
    <row r="95" spans="2:10" x14ac:dyDescent="0.2">
      <c r="B95" s="687" t="s">
        <v>990</v>
      </c>
      <c r="C95" s="688"/>
      <c r="D95" s="689"/>
      <c r="E95" s="310">
        <v>0.1</v>
      </c>
      <c r="F95" s="310">
        <v>2.1</v>
      </c>
      <c r="G95" s="310">
        <v>0</v>
      </c>
      <c r="H95" s="310">
        <v>0.15</v>
      </c>
      <c r="I95" s="268">
        <v>3.15E-2</v>
      </c>
      <c r="J95" s="716"/>
    </row>
    <row r="96" spans="2:10" x14ac:dyDescent="0.2">
      <c r="B96" s="699" t="s">
        <v>991</v>
      </c>
      <c r="C96" s="700"/>
      <c r="D96" s="701"/>
      <c r="E96" s="310">
        <v>0.86</v>
      </c>
      <c r="F96" s="310">
        <v>2.1</v>
      </c>
      <c r="G96" s="310">
        <v>0</v>
      </c>
      <c r="H96" s="310">
        <v>0.15</v>
      </c>
      <c r="I96" s="268">
        <v>0.27089999999999997</v>
      </c>
      <c r="J96" s="716"/>
    </row>
    <row r="97" spans="2:10" x14ac:dyDescent="0.2">
      <c r="B97" s="723"/>
      <c r="C97" s="724"/>
      <c r="D97" s="725"/>
      <c r="E97" s="310">
        <v>0.1</v>
      </c>
      <c r="F97" s="310">
        <v>2.1</v>
      </c>
      <c r="G97" s="310">
        <v>0</v>
      </c>
      <c r="H97" s="310">
        <v>0.15</v>
      </c>
      <c r="I97" s="268">
        <v>3.15E-2</v>
      </c>
      <c r="J97" s="716"/>
    </row>
    <row r="98" spans="2:10" x14ac:dyDescent="0.2">
      <c r="B98" s="687" t="s">
        <v>992</v>
      </c>
      <c r="C98" s="688"/>
      <c r="D98" s="689"/>
      <c r="E98" s="310">
        <v>0.1</v>
      </c>
      <c r="F98" s="310">
        <v>2.1</v>
      </c>
      <c r="G98" s="310">
        <v>0</v>
      </c>
      <c r="H98" s="310">
        <v>0.15</v>
      </c>
      <c r="I98" s="268">
        <v>3.15E-2</v>
      </c>
      <c r="J98" s="716"/>
    </row>
    <row r="99" spans="2:10" x14ac:dyDescent="0.2">
      <c r="B99" s="687" t="s">
        <v>993</v>
      </c>
      <c r="C99" s="688"/>
      <c r="D99" s="689"/>
      <c r="E99" s="310">
        <v>3.45</v>
      </c>
      <c r="F99" s="310">
        <v>3</v>
      </c>
      <c r="G99" s="310">
        <v>0</v>
      </c>
      <c r="H99" s="310">
        <v>0.15</v>
      </c>
      <c r="I99" s="268">
        <v>1.5525000000000002</v>
      </c>
      <c r="J99" s="716"/>
    </row>
    <row r="100" spans="2:10" x14ac:dyDescent="0.2">
      <c r="B100" s="687" t="s">
        <v>994</v>
      </c>
      <c r="C100" s="688"/>
      <c r="D100" s="689"/>
      <c r="E100" s="310">
        <v>0.38</v>
      </c>
      <c r="F100" s="310">
        <v>2.1</v>
      </c>
      <c r="G100" s="310">
        <v>0</v>
      </c>
      <c r="H100" s="310">
        <v>0.15</v>
      </c>
      <c r="I100" s="268">
        <v>0.1197</v>
      </c>
      <c r="J100" s="716"/>
    </row>
    <row r="101" spans="2:10" x14ac:dyDescent="0.2">
      <c r="B101" s="687" t="s">
        <v>995</v>
      </c>
      <c r="C101" s="688"/>
      <c r="D101" s="689"/>
      <c r="E101" s="310">
        <v>7.05</v>
      </c>
      <c r="F101" s="310">
        <v>2.1</v>
      </c>
      <c r="G101" s="310">
        <v>5.88</v>
      </c>
      <c r="H101" s="310">
        <v>0.15</v>
      </c>
      <c r="I101" s="268">
        <v>1.3387500000000001</v>
      </c>
      <c r="J101" s="716"/>
    </row>
    <row r="102" spans="2:10" x14ac:dyDescent="0.2">
      <c r="B102" s="687" t="s">
        <v>996</v>
      </c>
      <c r="C102" s="688"/>
      <c r="D102" s="689"/>
      <c r="E102" s="310">
        <v>1.9</v>
      </c>
      <c r="F102" s="310">
        <v>0.9</v>
      </c>
      <c r="G102" s="310">
        <v>0</v>
      </c>
      <c r="H102" s="310">
        <v>0.15</v>
      </c>
      <c r="I102" s="268">
        <v>0.25650000000000001</v>
      </c>
      <c r="J102" s="716"/>
    </row>
    <row r="103" spans="2:10" x14ac:dyDescent="0.2">
      <c r="B103" s="699" t="s">
        <v>997</v>
      </c>
      <c r="C103" s="700"/>
      <c r="D103" s="701"/>
      <c r="E103" s="310">
        <v>1.5</v>
      </c>
      <c r="F103" s="310">
        <v>0.3</v>
      </c>
      <c r="G103" s="310">
        <v>0</v>
      </c>
      <c r="H103" s="310">
        <v>0.15</v>
      </c>
      <c r="I103" s="268">
        <v>6.7499999999999991E-2</v>
      </c>
      <c r="J103" s="716"/>
    </row>
    <row r="104" spans="2:10" x14ac:dyDescent="0.2">
      <c r="B104" s="732"/>
      <c r="C104" s="733"/>
      <c r="D104" s="734"/>
      <c r="E104" s="310">
        <v>1.5</v>
      </c>
      <c r="F104" s="310">
        <v>0.3</v>
      </c>
      <c r="G104" s="310">
        <v>0</v>
      </c>
      <c r="H104" s="310">
        <v>0.15</v>
      </c>
      <c r="I104" s="268">
        <v>6.7499999999999991E-2</v>
      </c>
      <c r="J104" s="716"/>
    </row>
    <row r="105" spans="2:10" x14ac:dyDescent="0.2">
      <c r="B105" s="732"/>
      <c r="C105" s="733"/>
      <c r="D105" s="734"/>
      <c r="E105" s="310">
        <v>1.5</v>
      </c>
      <c r="F105" s="310">
        <v>0.3</v>
      </c>
      <c r="G105" s="310">
        <v>0</v>
      </c>
      <c r="H105" s="310">
        <v>0.15</v>
      </c>
      <c r="I105" s="268">
        <v>6.7499999999999991E-2</v>
      </c>
      <c r="J105" s="716"/>
    </row>
    <row r="106" spans="2:10" x14ac:dyDescent="0.2">
      <c r="B106" s="723"/>
      <c r="C106" s="724"/>
      <c r="D106" s="725"/>
      <c r="E106" s="310">
        <v>1.5</v>
      </c>
      <c r="F106" s="310">
        <v>0.3</v>
      </c>
      <c r="G106" s="310">
        <v>0</v>
      </c>
      <c r="H106" s="310">
        <v>0.15</v>
      </c>
      <c r="I106" s="268">
        <v>6.7499999999999991E-2</v>
      </c>
      <c r="J106" s="716"/>
    </row>
    <row r="107" spans="2:10" x14ac:dyDescent="0.2">
      <c r="B107" s="687" t="s">
        <v>998</v>
      </c>
      <c r="C107" s="688"/>
      <c r="D107" s="689"/>
      <c r="E107" s="310">
        <v>2</v>
      </c>
      <c r="F107" s="310">
        <v>2.1</v>
      </c>
      <c r="G107" s="310">
        <v>0</v>
      </c>
      <c r="H107" s="310">
        <v>0.15</v>
      </c>
      <c r="I107" s="268">
        <v>0.63</v>
      </c>
      <c r="J107" s="716"/>
    </row>
    <row r="108" spans="2:10" x14ac:dyDescent="0.2">
      <c r="B108" s="699" t="s">
        <v>999</v>
      </c>
      <c r="C108" s="700"/>
      <c r="D108" s="701"/>
      <c r="E108" s="808">
        <v>7</v>
      </c>
      <c r="F108" s="809"/>
      <c r="G108" s="310"/>
      <c r="H108" s="310">
        <v>0.15</v>
      </c>
      <c r="I108" s="268">
        <v>1.05</v>
      </c>
      <c r="J108" s="716"/>
    </row>
    <row r="109" spans="2:10" x14ac:dyDescent="0.2">
      <c r="B109" s="723"/>
      <c r="C109" s="724"/>
      <c r="D109" s="725"/>
      <c r="E109" s="808">
        <v>7</v>
      </c>
      <c r="F109" s="809"/>
      <c r="G109" s="310"/>
      <c r="H109" s="310">
        <v>0.15</v>
      </c>
      <c r="I109" s="268">
        <v>1.05</v>
      </c>
      <c r="J109" s="716"/>
    </row>
    <row r="110" spans="2:10" x14ac:dyDescent="0.2">
      <c r="B110" s="687" t="s">
        <v>732</v>
      </c>
      <c r="C110" s="688"/>
      <c r="D110" s="689"/>
      <c r="E110" s="310">
        <v>9.85</v>
      </c>
      <c r="F110" s="310">
        <v>2</v>
      </c>
      <c r="G110" s="310">
        <v>3.6</v>
      </c>
      <c r="H110" s="310">
        <v>0.15</v>
      </c>
      <c r="I110" s="268">
        <v>2.4149999999999996</v>
      </c>
      <c r="J110" s="722"/>
    </row>
    <row r="111" spans="2:10" x14ac:dyDescent="0.2">
      <c r="B111" s="692" t="s">
        <v>222</v>
      </c>
      <c r="C111" s="693"/>
      <c r="D111" s="693"/>
      <c r="E111" s="693"/>
      <c r="F111" s="693"/>
      <c r="G111" s="693"/>
      <c r="H111" s="693"/>
      <c r="I111" s="334">
        <v>13.858350000000005</v>
      </c>
      <c r="J111" s="273"/>
    </row>
    <row r="112" spans="2:10" ht="12.75" customHeight="1" x14ac:dyDescent="0.2">
      <c r="B112" s="204" t="s">
        <v>931</v>
      </c>
      <c r="C112" s="201">
        <v>97633</v>
      </c>
      <c r="D112" s="672" t="s">
        <v>1182</v>
      </c>
      <c r="E112" s="672"/>
      <c r="F112" s="672"/>
      <c r="G112" s="672"/>
      <c r="H112" s="672"/>
      <c r="I112" s="672"/>
      <c r="J112" s="201" t="s">
        <v>42</v>
      </c>
    </row>
    <row r="113" spans="2:10" ht="12.75" customHeight="1" x14ac:dyDescent="0.2">
      <c r="B113" s="771" t="s">
        <v>250</v>
      </c>
      <c r="C113" s="791"/>
      <c r="D113" s="791"/>
      <c r="E113" s="791"/>
      <c r="F113" s="791"/>
      <c r="G113" s="791"/>
      <c r="H113" s="791"/>
      <c r="I113" s="791"/>
      <c r="J113" s="772"/>
    </row>
    <row r="114" spans="2:10" x14ac:dyDescent="0.2">
      <c r="B114" s="805" t="s">
        <v>927</v>
      </c>
      <c r="C114" s="806"/>
      <c r="D114" s="807"/>
      <c r="E114" s="328" t="s">
        <v>241</v>
      </c>
      <c r="F114" s="332" t="s">
        <v>219</v>
      </c>
      <c r="G114" s="805" t="s">
        <v>746</v>
      </c>
      <c r="H114" s="807"/>
      <c r="I114" s="335" t="s">
        <v>242</v>
      </c>
      <c r="J114" s="328" t="s">
        <v>221</v>
      </c>
    </row>
    <row r="115" spans="2:10" x14ac:dyDescent="0.2">
      <c r="B115" s="802" t="s">
        <v>1011</v>
      </c>
      <c r="C115" s="803"/>
      <c r="D115" s="804"/>
      <c r="E115" s="310">
        <v>13.600000000000001</v>
      </c>
      <c r="F115" s="310">
        <v>1.7</v>
      </c>
      <c r="G115" s="808">
        <v>3.74</v>
      </c>
      <c r="H115" s="809"/>
      <c r="I115" s="268">
        <v>19.380000000000003</v>
      </c>
      <c r="J115" s="715" t="s">
        <v>1012</v>
      </c>
    </row>
    <row r="116" spans="2:10" ht="13.5" customHeight="1" x14ac:dyDescent="0.2">
      <c r="B116" s="802" t="s">
        <v>1009</v>
      </c>
      <c r="C116" s="803"/>
      <c r="D116" s="804"/>
      <c r="E116" s="310">
        <v>12.5</v>
      </c>
      <c r="F116" s="310">
        <v>1.7</v>
      </c>
      <c r="G116" s="808">
        <v>1.36</v>
      </c>
      <c r="H116" s="809"/>
      <c r="I116" s="268">
        <v>19.89</v>
      </c>
      <c r="J116" s="716"/>
    </row>
    <row r="117" spans="2:10" ht="12.75" customHeight="1" x14ac:dyDescent="0.2">
      <c r="B117" s="771" t="s">
        <v>117</v>
      </c>
      <c r="C117" s="791"/>
      <c r="D117" s="791"/>
      <c r="E117" s="791"/>
      <c r="F117" s="791"/>
      <c r="G117" s="791"/>
      <c r="H117" s="791"/>
      <c r="I117" s="791"/>
      <c r="J117" s="772"/>
    </row>
    <row r="118" spans="2:10" x14ac:dyDescent="0.2">
      <c r="B118" s="673" t="s">
        <v>927</v>
      </c>
      <c r="C118" s="674"/>
      <c r="D118" s="674"/>
      <c r="E118" s="674"/>
      <c r="F118" s="674"/>
      <c r="G118" s="674"/>
      <c r="H118" s="675"/>
      <c r="I118" s="335" t="s">
        <v>242</v>
      </c>
      <c r="J118" s="328" t="s">
        <v>221</v>
      </c>
    </row>
    <row r="119" spans="2:10" x14ac:dyDescent="0.2">
      <c r="B119" s="894" t="s">
        <v>667</v>
      </c>
      <c r="C119" s="895"/>
      <c r="D119" s="895"/>
      <c r="E119" s="895"/>
      <c r="F119" s="895"/>
      <c r="G119" s="895"/>
      <c r="H119" s="896"/>
      <c r="I119" s="268">
        <v>4.8099999999999996</v>
      </c>
      <c r="J119" s="715" t="s">
        <v>220</v>
      </c>
    </row>
    <row r="120" spans="2:10" ht="13.5" customHeight="1" x14ac:dyDescent="0.2">
      <c r="B120" s="894" t="s">
        <v>918</v>
      </c>
      <c r="C120" s="895"/>
      <c r="D120" s="895"/>
      <c r="E120" s="895"/>
      <c r="F120" s="895"/>
      <c r="G120" s="895"/>
      <c r="H120" s="896"/>
      <c r="I120" s="268">
        <v>10.92</v>
      </c>
      <c r="J120" s="716"/>
    </row>
    <row r="121" spans="2:10" x14ac:dyDescent="0.2">
      <c r="B121" s="894" t="s">
        <v>1006</v>
      </c>
      <c r="C121" s="895"/>
      <c r="D121" s="895"/>
      <c r="E121" s="895"/>
      <c r="F121" s="895"/>
      <c r="G121" s="895"/>
      <c r="H121" s="896"/>
      <c r="I121" s="268">
        <v>2.81</v>
      </c>
      <c r="J121" s="716"/>
    </row>
    <row r="122" spans="2:10" ht="13.5" customHeight="1" x14ac:dyDescent="0.2">
      <c r="B122" s="894" t="s">
        <v>924</v>
      </c>
      <c r="C122" s="895"/>
      <c r="D122" s="895"/>
      <c r="E122" s="895"/>
      <c r="F122" s="895"/>
      <c r="G122" s="895"/>
      <c r="H122" s="896"/>
      <c r="I122" s="268">
        <v>35.61</v>
      </c>
      <c r="J122" s="716"/>
    </row>
    <row r="123" spans="2:10" x14ac:dyDescent="0.2">
      <c r="B123" s="894" t="s">
        <v>925</v>
      </c>
      <c r="C123" s="895"/>
      <c r="D123" s="895"/>
      <c r="E123" s="895"/>
      <c r="F123" s="895"/>
      <c r="G123" s="895"/>
      <c r="H123" s="896"/>
      <c r="I123" s="268">
        <v>7.65</v>
      </c>
      <c r="J123" s="716"/>
    </row>
    <row r="124" spans="2:10" ht="13.5" customHeight="1" x14ac:dyDescent="0.2">
      <c r="B124" s="894" t="s">
        <v>1007</v>
      </c>
      <c r="C124" s="895"/>
      <c r="D124" s="895"/>
      <c r="E124" s="895"/>
      <c r="F124" s="895"/>
      <c r="G124" s="895"/>
      <c r="H124" s="896"/>
      <c r="I124" s="268">
        <v>43.01</v>
      </c>
      <c r="J124" s="716"/>
    </row>
    <row r="125" spans="2:10" x14ac:dyDescent="0.2">
      <c r="B125" s="894" t="s">
        <v>1008</v>
      </c>
      <c r="C125" s="895"/>
      <c r="D125" s="895"/>
      <c r="E125" s="895"/>
      <c r="F125" s="895"/>
      <c r="G125" s="895"/>
      <c r="H125" s="896"/>
      <c r="I125" s="268">
        <v>7.13</v>
      </c>
      <c r="J125" s="716"/>
    </row>
    <row r="126" spans="2:10" ht="13.5" customHeight="1" x14ac:dyDescent="0.2">
      <c r="B126" s="894" t="s">
        <v>1009</v>
      </c>
      <c r="C126" s="895"/>
      <c r="D126" s="895"/>
      <c r="E126" s="895"/>
      <c r="F126" s="895"/>
      <c r="G126" s="895"/>
      <c r="H126" s="896"/>
      <c r="I126" s="268">
        <v>9.66</v>
      </c>
      <c r="J126" s="716"/>
    </row>
    <row r="127" spans="2:10" x14ac:dyDescent="0.2">
      <c r="B127" s="894" t="s">
        <v>1010</v>
      </c>
      <c r="C127" s="895"/>
      <c r="D127" s="895"/>
      <c r="E127" s="895"/>
      <c r="F127" s="895"/>
      <c r="G127" s="895"/>
      <c r="H127" s="896"/>
      <c r="I127" s="268">
        <v>2.31</v>
      </c>
      <c r="J127" s="722"/>
    </row>
    <row r="128" spans="2:10" x14ac:dyDescent="0.2">
      <c r="B128" s="692" t="s">
        <v>222</v>
      </c>
      <c r="C128" s="693"/>
      <c r="D128" s="693"/>
      <c r="E128" s="693"/>
      <c r="F128" s="693"/>
      <c r="G128" s="693"/>
      <c r="H128" s="693"/>
      <c r="I128" s="334">
        <v>163.18</v>
      </c>
      <c r="J128" s="273"/>
    </row>
    <row r="129" spans="2:10" ht="28.5" customHeight="1" x14ac:dyDescent="0.2">
      <c r="B129" s="204" t="s">
        <v>1141</v>
      </c>
      <c r="C129" s="201">
        <v>201002047</v>
      </c>
      <c r="D129" s="672" t="s">
        <v>1183</v>
      </c>
      <c r="E129" s="672"/>
      <c r="F129" s="672"/>
      <c r="G129" s="672"/>
      <c r="H129" s="672"/>
      <c r="I129" s="672"/>
      <c r="J129" s="201" t="s">
        <v>42</v>
      </c>
    </row>
    <row r="130" spans="2:10" x14ac:dyDescent="0.2">
      <c r="B130" s="711" t="s">
        <v>217</v>
      </c>
      <c r="C130" s="712"/>
      <c r="D130" s="712"/>
      <c r="E130" s="712"/>
      <c r="F130" s="712"/>
      <c r="G130" s="713"/>
      <c r="H130" s="711" t="s">
        <v>220</v>
      </c>
      <c r="I130" s="713"/>
      <c r="J130" s="309" t="s">
        <v>221</v>
      </c>
    </row>
    <row r="131" spans="2:10" x14ac:dyDescent="0.2">
      <c r="B131" s="687" t="s">
        <v>1142</v>
      </c>
      <c r="C131" s="688"/>
      <c r="D131" s="688"/>
      <c r="E131" s="688"/>
      <c r="F131" s="688"/>
      <c r="G131" s="689"/>
      <c r="H131" s="690">
        <v>49.34</v>
      </c>
      <c r="I131" s="691"/>
      <c r="J131" s="306" t="s">
        <v>220</v>
      </c>
    </row>
    <row r="132" spans="2:10" x14ac:dyDescent="0.2">
      <c r="B132" s="682" t="s">
        <v>222</v>
      </c>
      <c r="C132" s="683"/>
      <c r="D132" s="683"/>
      <c r="E132" s="683"/>
      <c r="F132" s="683"/>
      <c r="G132" s="684"/>
      <c r="H132" s="685">
        <v>49.34</v>
      </c>
      <c r="I132" s="686"/>
      <c r="J132" s="203"/>
    </row>
    <row r="133" spans="2:10" x14ac:dyDescent="0.2">
      <c r="B133" s="277" t="s">
        <v>910</v>
      </c>
      <c r="C133" s="230"/>
      <c r="D133" s="231" t="s">
        <v>930</v>
      </c>
      <c r="E133" s="231"/>
      <c r="F133" s="231"/>
      <c r="G133" s="231"/>
      <c r="H133" s="231"/>
      <c r="I133" s="231"/>
      <c r="J133" s="232"/>
    </row>
    <row r="134" spans="2:10" ht="13.15" customHeight="1" x14ac:dyDescent="0.2">
      <c r="B134" s="204" t="s">
        <v>911</v>
      </c>
      <c r="C134" s="201">
        <v>97645</v>
      </c>
      <c r="D134" s="672" t="s">
        <v>1184</v>
      </c>
      <c r="E134" s="672"/>
      <c r="F134" s="672"/>
      <c r="G134" s="672"/>
      <c r="H134" s="672"/>
      <c r="I134" s="672"/>
      <c r="J134" s="201" t="s">
        <v>42</v>
      </c>
    </row>
    <row r="135" spans="2:10" x14ac:dyDescent="0.2">
      <c r="B135" s="673" t="s">
        <v>217</v>
      </c>
      <c r="C135" s="674"/>
      <c r="D135" s="674"/>
      <c r="E135" s="675"/>
      <c r="F135" s="269" t="s">
        <v>218</v>
      </c>
      <c r="G135" s="332" t="s">
        <v>219</v>
      </c>
      <c r="H135" s="269" t="s">
        <v>244</v>
      </c>
      <c r="I135" s="301" t="s">
        <v>242</v>
      </c>
      <c r="J135" s="269" t="s">
        <v>221</v>
      </c>
    </row>
    <row r="136" spans="2:10" x14ac:dyDescent="0.2">
      <c r="B136" s="687" t="s">
        <v>277</v>
      </c>
      <c r="C136" s="688"/>
      <c r="D136" s="688"/>
      <c r="E136" s="689"/>
      <c r="F136" s="310" t="s">
        <v>1014</v>
      </c>
      <c r="G136" s="310" t="s">
        <v>974</v>
      </c>
      <c r="H136" s="310" t="s">
        <v>1015</v>
      </c>
      <c r="I136" s="268">
        <v>17.12</v>
      </c>
      <c r="J136" s="715" t="s">
        <v>1035</v>
      </c>
    </row>
    <row r="137" spans="2:10" x14ac:dyDescent="0.2">
      <c r="B137" s="687" t="s">
        <v>276</v>
      </c>
      <c r="C137" s="688"/>
      <c r="D137" s="688"/>
      <c r="E137" s="689"/>
      <c r="F137" s="310" t="s">
        <v>1017</v>
      </c>
      <c r="G137" s="310" t="s">
        <v>969</v>
      </c>
      <c r="H137" s="310" t="s">
        <v>727</v>
      </c>
      <c r="I137" s="268">
        <v>1.8900000000000001</v>
      </c>
      <c r="J137" s="716"/>
    </row>
    <row r="138" spans="2:10" x14ac:dyDescent="0.2">
      <c r="B138" s="687" t="s">
        <v>363</v>
      </c>
      <c r="C138" s="688"/>
      <c r="D138" s="688"/>
      <c r="E138" s="689"/>
      <c r="F138" s="310" t="s">
        <v>1019</v>
      </c>
      <c r="G138" s="310" t="s">
        <v>974</v>
      </c>
      <c r="H138" s="310" t="s">
        <v>727</v>
      </c>
      <c r="I138" s="268">
        <v>1.2800000000000002</v>
      </c>
      <c r="J138" s="716"/>
    </row>
    <row r="139" spans="2:10" x14ac:dyDescent="0.2">
      <c r="B139" s="687" t="s">
        <v>397</v>
      </c>
      <c r="C139" s="688"/>
      <c r="D139" s="688"/>
      <c r="E139" s="689"/>
      <c r="F139" s="310" t="s">
        <v>1020</v>
      </c>
      <c r="G139" s="310" t="s">
        <v>1021</v>
      </c>
      <c r="H139" s="310" t="s">
        <v>727</v>
      </c>
      <c r="I139" s="268">
        <v>1.68</v>
      </c>
      <c r="J139" s="716"/>
    </row>
    <row r="140" spans="2:10" x14ac:dyDescent="0.2">
      <c r="B140" s="687" t="s">
        <v>550</v>
      </c>
      <c r="C140" s="688"/>
      <c r="D140" s="688"/>
      <c r="E140" s="689"/>
      <c r="F140" s="310" t="s">
        <v>974</v>
      </c>
      <c r="G140" s="310" t="s">
        <v>980</v>
      </c>
      <c r="H140" s="310" t="s">
        <v>1023</v>
      </c>
      <c r="I140" s="268">
        <v>1.44</v>
      </c>
      <c r="J140" s="716"/>
    </row>
    <row r="141" spans="2:10" x14ac:dyDescent="0.2">
      <c r="B141" s="687" t="s">
        <v>632</v>
      </c>
      <c r="C141" s="688"/>
      <c r="D141" s="688"/>
      <c r="E141" s="689"/>
      <c r="F141" s="310" t="s">
        <v>980</v>
      </c>
      <c r="G141" s="310" t="s">
        <v>1025</v>
      </c>
      <c r="H141" s="310" t="s">
        <v>727</v>
      </c>
      <c r="I141" s="268">
        <v>0.3</v>
      </c>
      <c r="J141" s="722"/>
    </row>
    <row r="142" spans="2:10" x14ac:dyDescent="0.2">
      <c r="B142" s="692" t="s">
        <v>222</v>
      </c>
      <c r="C142" s="693"/>
      <c r="D142" s="693"/>
      <c r="E142" s="693"/>
      <c r="F142" s="693"/>
      <c r="G142" s="693"/>
      <c r="H142" s="693"/>
      <c r="I142" s="334">
        <v>23.710000000000004</v>
      </c>
      <c r="J142" s="273"/>
    </row>
    <row r="143" spans="2:10" ht="12.75" customHeight="1" x14ac:dyDescent="0.2">
      <c r="B143" s="204" t="s">
        <v>912</v>
      </c>
      <c r="C143" s="201">
        <v>97644</v>
      </c>
      <c r="D143" s="672" t="s">
        <v>1185</v>
      </c>
      <c r="E143" s="672"/>
      <c r="F143" s="672"/>
      <c r="G143" s="672"/>
      <c r="H143" s="672"/>
      <c r="I143" s="672"/>
      <c r="J143" s="201" t="s">
        <v>42</v>
      </c>
    </row>
    <row r="144" spans="2:10" x14ac:dyDescent="0.2">
      <c r="B144" s="673" t="s">
        <v>217</v>
      </c>
      <c r="C144" s="674"/>
      <c r="D144" s="674"/>
      <c r="E144" s="675"/>
      <c r="F144" s="269" t="s">
        <v>218</v>
      </c>
      <c r="G144" s="332" t="s">
        <v>219</v>
      </c>
      <c r="H144" s="269" t="s">
        <v>244</v>
      </c>
      <c r="I144" s="301" t="s">
        <v>242</v>
      </c>
      <c r="J144" s="269" t="s">
        <v>221</v>
      </c>
    </row>
    <row r="145" spans="2:10" x14ac:dyDescent="0.2">
      <c r="B145" s="687" t="s">
        <v>273</v>
      </c>
      <c r="C145" s="688"/>
      <c r="D145" s="688"/>
      <c r="E145" s="689"/>
      <c r="F145" s="310" t="s">
        <v>974</v>
      </c>
      <c r="G145" s="310" t="s">
        <v>967</v>
      </c>
      <c r="H145" s="310" t="s">
        <v>1023</v>
      </c>
      <c r="I145" s="268">
        <v>5.0400000000000009</v>
      </c>
      <c r="J145" s="715" t="s">
        <v>1035</v>
      </c>
    </row>
    <row r="146" spans="2:10" x14ac:dyDescent="0.2">
      <c r="B146" s="687" t="s">
        <v>282</v>
      </c>
      <c r="C146" s="688"/>
      <c r="D146" s="688"/>
      <c r="E146" s="689"/>
      <c r="F146" s="310" t="s">
        <v>974</v>
      </c>
      <c r="G146" s="310" t="s">
        <v>1029</v>
      </c>
      <c r="H146" s="310" t="s">
        <v>727</v>
      </c>
      <c r="I146" s="268">
        <v>1.7280000000000002</v>
      </c>
      <c r="J146" s="716"/>
    </row>
    <row r="147" spans="2:10" x14ac:dyDescent="0.2">
      <c r="B147" s="687" t="s">
        <v>630</v>
      </c>
      <c r="C147" s="688"/>
      <c r="D147" s="688"/>
      <c r="E147" s="689"/>
      <c r="F147" s="310" t="s">
        <v>974</v>
      </c>
      <c r="G147" s="310" t="s">
        <v>967</v>
      </c>
      <c r="H147" s="310" t="s">
        <v>1023</v>
      </c>
      <c r="I147" s="268">
        <v>5.0400000000000009</v>
      </c>
      <c r="J147" s="716"/>
    </row>
    <row r="148" spans="2:10" x14ac:dyDescent="0.2">
      <c r="B148" s="687" t="s">
        <v>671</v>
      </c>
      <c r="C148" s="688"/>
      <c r="D148" s="688"/>
      <c r="E148" s="689"/>
      <c r="F148" s="310" t="s">
        <v>1031</v>
      </c>
      <c r="G148" s="310" t="s">
        <v>967</v>
      </c>
      <c r="H148" s="310" t="s">
        <v>1023</v>
      </c>
      <c r="I148" s="268">
        <v>4.41</v>
      </c>
      <c r="J148" s="716"/>
    </row>
    <row r="149" spans="2:10" x14ac:dyDescent="0.2">
      <c r="B149" s="687" t="s">
        <v>733</v>
      </c>
      <c r="C149" s="688"/>
      <c r="D149" s="688"/>
      <c r="E149" s="689"/>
      <c r="F149" s="310" t="s">
        <v>1031</v>
      </c>
      <c r="G149" s="310" t="s">
        <v>1032</v>
      </c>
      <c r="H149" s="310" t="s">
        <v>971</v>
      </c>
      <c r="I149" s="268">
        <v>5.3199999999999994</v>
      </c>
      <c r="J149" s="716"/>
    </row>
    <row r="150" spans="2:10" x14ac:dyDescent="0.2">
      <c r="B150" s="687" t="s">
        <v>1104</v>
      </c>
      <c r="C150" s="688"/>
      <c r="D150" s="688"/>
      <c r="E150" s="689"/>
      <c r="F150" s="310">
        <v>0.8</v>
      </c>
      <c r="G150" s="310">
        <v>2</v>
      </c>
      <c r="H150" s="310">
        <v>1</v>
      </c>
      <c r="I150" s="268">
        <v>1.6</v>
      </c>
      <c r="J150" s="716"/>
    </row>
    <row r="151" spans="2:10" x14ac:dyDescent="0.2">
      <c r="B151" s="687" t="s">
        <v>1105</v>
      </c>
      <c r="C151" s="688"/>
      <c r="D151" s="688"/>
      <c r="E151" s="689"/>
      <c r="F151" s="310">
        <v>2</v>
      </c>
      <c r="G151" s="310">
        <v>1</v>
      </c>
      <c r="H151" s="310">
        <v>1</v>
      </c>
      <c r="I151" s="268">
        <v>2</v>
      </c>
      <c r="J151" s="722"/>
    </row>
    <row r="152" spans="2:10" x14ac:dyDescent="0.2">
      <c r="B152" s="692" t="s">
        <v>222</v>
      </c>
      <c r="C152" s="693"/>
      <c r="D152" s="693"/>
      <c r="E152" s="693"/>
      <c r="F152" s="693"/>
      <c r="G152" s="693"/>
      <c r="H152" s="693"/>
      <c r="I152" s="334">
        <v>25.138000000000005</v>
      </c>
      <c r="J152" s="273"/>
    </row>
    <row r="153" spans="2:10" x14ac:dyDescent="0.2">
      <c r="B153" s="204" t="s">
        <v>913</v>
      </c>
      <c r="C153" s="201">
        <v>201002036</v>
      </c>
      <c r="D153" s="672" t="s">
        <v>1186</v>
      </c>
      <c r="E153" s="672"/>
      <c r="F153" s="672"/>
      <c r="G153" s="672"/>
      <c r="H153" s="672"/>
      <c r="I153" s="672"/>
      <c r="J153" s="201" t="s">
        <v>42</v>
      </c>
    </row>
    <row r="154" spans="2:10" x14ac:dyDescent="0.2">
      <c r="B154" s="711" t="s">
        <v>217</v>
      </c>
      <c r="C154" s="712"/>
      <c r="D154" s="712"/>
      <c r="E154" s="712"/>
      <c r="F154" s="712"/>
      <c r="G154" s="713"/>
      <c r="H154" s="711" t="s">
        <v>220</v>
      </c>
      <c r="I154" s="713"/>
      <c r="J154" s="309" t="s">
        <v>221</v>
      </c>
    </row>
    <row r="155" spans="2:10" x14ac:dyDescent="0.2">
      <c r="B155" s="687" t="s">
        <v>1036</v>
      </c>
      <c r="C155" s="688"/>
      <c r="D155" s="688"/>
      <c r="E155" s="688"/>
      <c r="F155" s="688"/>
      <c r="G155" s="689"/>
      <c r="H155" s="690">
        <v>112.64</v>
      </c>
      <c r="I155" s="691"/>
      <c r="J155" s="306" t="s">
        <v>220</v>
      </c>
    </row>
    <row r="156" spans="2:10" x14ac:dyDescent="0.2">
      <c r="B156" s="682" t="s">
        <v>222</v>
      </c>
      <c r="C156" s="683"/>
      <c r="D156" s="683"/>
      <c r="E156" s="683"/>
      <c r="F156" s="683"/>
      <c r="G156" s="684"/>
      <c r="H156" s="685">
        <v>112.64</v>
      </c>
      <c r="I156" s="686"/>
      <c r="J156" s="203"/>
    </row>
    <row r="157" spans="2:10" ht="13.15" customHeight="1" x14ac:dyDescent="0.2">
      <c r="B157" s="204" t="s">
        <v>914</v>
      </c>
      <c r="C157" s="201">
        <v>97647</v>
      </c>
      <c r="D157" s="672" t="s">
        <v>1187</v>
      </c>
      <c r="E157" s="672"/>
      <c r="F157" s="672"/>
      <c r="G157" s="672"/>
      <c r="H157" s="672"/>
      <c r="I157" s="672"/>
      <c r="J157" s="201" t="s">
        <v>42</v>
      </c>
    </row>
    <row r="158" spans="2:10" x14ac:dyDescent="0.2">
      <c r="B158" s="673" t="s">
        <v>217</v>
      </c>
      <c r="C158" s="674"/>
      <c r="D158" s="674"/>
      <c r="E158" s="675"/>
      <c r="F158" s="269" t="s">
        <v>226</v>
      </c>
      <c r="G158" s="673" t="s">
        <v>218</v>
      </c>
      <c r="H158" s="675"/>
      <c r="I158" s="301" t="s">
        <v>220</v>
      </c>
      <c r="J158" s="269" t="s">
        <v>221</v>
      </c>
    </row>
    <row r="159" spans="2:10" x14ac:dyDescent="0.2">
      <c r="B159" s="687" t="s">
        <v>1038</v>
      </c>
      <c r="C159" s="688"/>
      <c r="D159" s="688"/>
      <c r="E159" s="689"/>
      <c r="F159" s="310">
        <v>22.75</v>
      </c>
      <c r="G159" s="808">
        <v>8.9499999999999993</v>
      </c>
      <c r="H159" s="809"/>
      <c r="I159" s="268">
        <v>203.61249999999998</v>
      </c>
      <c r="J159" s="336" t="s">
        <v>1037</v>
      </c>
    </row>
    <row r="160" spans="2:10" x14ac:dyDescent="0.2">
      <c r="B160" s="692" t="s">
        <v>222</v>
      </c>
      <c r="C160" s="693"/>
      <c r="D160" s="693"/>
      <c r="E160" s="693"/>
      <c r="F160" s="693"/>
      <c r="G160" s="693"/>
      <c r="H160" s="693"/>
      <c r="I160" s="334">
        <v>203.61249999999998</v>
      </c>
      <c r="J160" s="273"/>
    </row>
    <row r="161" spans="2:10" ht="28.5" customHeight="1" x14ac:dyDescent="0.2">
      <c r="B161" s="204" t="s">
        <v>932</v>
      </c>
      <c r="C161" s="201">
        <v>97657</v>
      </c>
      <c r="D161" s="672" t="s">
        <v>1188</v>
      </c>
      <c r="E161" s="672"/>
      <c r="F161" s="672"/>
      <c r="G161" s="672"/>
      <c r="H161" s="672"/>
      <c r="I161" s="672"/>
      <c r="J161" s="201" t="s">
        <v>112</v>
      </c>
    </row>
    <row r="162" spans="2:10" x14ac:dyDescent="0.2">
      <c r="B162" s="711" t="s">
        <v>217</v>
      </c>
      <c r="C162" s="712"/>
      <c r="D162" s="712"/>
      <c r="E162" s="712"/>
      <c r="F162" s="712"/>
      <c r="G162" s="713"/>
      <c r="H162" s="711" t="s">
        <v>37</v>
      </c>
      <c r="I162" s="713"/>
      <c r="J162" s="309" t="s">
        <v>221</v>
      </c>
    </row>
    <row r="163" spans="2:10" x14ac:dyDescent="0.2">
      <c r="B163" s="687"/>
      <c r="C163" s="688"/>
      <c r="D163" s="688"/>
      <c r="E163" s="688"/>
      <c r="F163" s="688"/>
      <c r="G163" s="689"/>
      <c r="H163" s="690">
        <v>5</v>
      </c>
      <c r="I163" s="691"/>
      <c r="J163" s="306" t="s">
        <v>37</v>
      </c>
    </row>
    <row r="164" spans="2:10" x14ac:dyDescent="0.2">
      <c r="B164" s="682" t="s">
        <v>222</v>
      </c>
      <c r="C164" s="683"/>
      <c r="D164" s="683"/>
      <c r="E164" s="683"/>
      <c r="F164" s="683"/>
      <c r="G164" s="684"/>
      <c r="H164" s="685">
        <v>5</v>
      </c>
      <c r="I164" s="686"/>
      <c r="J164" s="203"/>
    </row>
    <row r="165" spans="2:10" ht="28.5" customHeight="1" x14ac:dyDescent="0.2">
      <c r="B165" s="204" t="s">
        <v>933</v>
      </c>
      <c r="C165" s="201">
        <v>97642</v>
      </c>
      <c r="D165" s="672" t="s">
        <v>1189</v>
      </c>
      <c r="E165" s="672"/>
      <c r="F165" s="672"/>
      <c r="G165" s="672"/>
      <c r="H165" s="672"/>
      <c r="I165" s="672"/>
      <c r="J165" s="201" t="s">
        <v>42</v>
      </c>
    </row>
    <row r="166" spans="2:10" x14ac:dyDescent="0.2">
      <c r="B166" s="711" t="s">
        <v>217</v>
      </c>
      <c r="C166" s="712"/>
      <c r="D166" s="712"/>
      <c r="E166" s="712"/>
      <c r="F166" s="712"/>
      <c r="G166" s="713"/>
      <c r="H166" s="711" t="s">
        <v>220</v>
      </c>
      <c r="I166" s="713"/>
      <c r="J166" s="309" t="s">
        <v>221</v>
      </c>
    </row>
    <row r="167" spans="2:10" x14ac:dyDescent="0.2">
      <c r="B167" s="687"/>
      <c r="C167" s="688"/>
      <c r="D167" s="688"/>
      <c r="E167" s="688"/>
      <c r="F167" s="688"/>
      <c r="G167" s="689"/>
      <c r="H167" s="690">
        <v>203.61249999999998</v>
      </c>
      <c r="I167" s="691"/>
      <c r="J167" s="306" t="s">
        <v>220</v>
      </c>
    </row>
    <row r="168" spans="2:10" x14ac:dyDescent="0.2">
      <c r="B168" s="682" t="s">
        <v>222</v>
      </c>
      <c r="C168" s="683"/>
      <c r="D168" s="683"/>
      <c r="E168" s="683"/>
      <c r="F168" s="683"/>
      <c r="G168" s="684"/>
      <c r="H168" s="685">
        <v>203.61249999999998</v>
      </c>
      <c r="I168" s="686"/>
      <c r="J168" s="203"/>
    </row>
    <row r="169" spans="2:10" ht="28.5" customHeight="1" x14ac:dyDescent="0.2">
      <c r="B169" s="204" t="s">
        <v>934</v>
      </c>
      <c r="C169" s="201">
        <v>97663</v>
      </c>
      <c r="D169" s="672" t="s">
        <v>1190</v>
      </c>
      <c r="E169" s="672"/>
      <c r="F169" s="672"/>
      <c r="G169" s="672"/>
      <c r="H169" s="672"/>
      <c r="I169" s="672"/>
      <c r="J169" s="201" t="s">
        <v>112</v>
      </c>
    </row>
    <row r="170" spans="2:10" x14ac:dyDescent="0.2">
      <c r="B170" s="711" t="s">
        <v>217</v>
      </c>
      <c r="C170" s="712"/>
      <c r="D170" s="712"/>
      <c r="E170" s="712"/>
      <c r="F170" s="712"/>
      <c r="G170" s="713"/>
      <c r="H170" s="711" t="s">
        <v>37</v>
      </c>
      <c r="I170" s="713"/>
      <c r="J170" s="309" t="s">
        <v>221</v>
      </c>
    </row>
    <row r="171" spans="2:10" x14ac:dyDescent="0.2">
      <c r="B171" s="687" t="s">
        <v>1039</v>
      </c>
      <c r="C171" s="688"/>
      <c r="D171" s="688"/>
      <c r="E171" s="688"/>
      <c r="F171" s="688"/>
      <c r="G171" s="689"/>
      <c r="H171" s="690">
        <v>2</v>
      </c>
      <c r="I171" s="691"/>
      <c r="J171" s="730" t="s">
        <v>37</v>
      </c>
    </row>
    <row r="172" spans="2:10" x14ac:dyDescent="0.2">
      <c r="B172" s="687" t="s">
        <v>1010</v>
      </c>
      <c r="C172" s="688"/>
      <c r="D172" s="688"/>
      <c r="E172" s="688"/>
      <c r="F172" s="688"/>
      <c r="G172" s="689"/>
      <c r="H172" s="690">
        <v>2</v>
      </c>
      <c r="I172" s="691"/>
      <c r="J172" s="731"/>
    </row>
    <row r="173" spans="2:10" x14ac:dyDescent="0.2">
      <c r="B173" s="687" t="s">
        <v>1009</v>
      </c>
      <c r="C173" s="688"/>
      <c r="D173" s="688"/>
      <c r="E173" s="688"/>
      <c r="F173" s="688"/>
      <c r="G173" s="689"/>
      <c r="H173" s="690">
        <v>2</v>
      </c>
      <c r="I173" s="691"/>
      <c r="J173" s="731"/>
    </row>
    <row r="174" spans="2:10" x14ac:dyDescent="0.2">
      <c r="B174" s="682" t="s">
        <v>222</v>
      </c>
      <c r="C174" s="683"/>
      <c r="D174" s="683"/>
      <c r="E174" s="683"/>
      <c r="F174" s="683"/>
      <c r="G174" s="684"/>
      <c r="H174" s="685">
        <v>6</v>
      </c>
      <c r="I174" s="686"/>
      <c r="J174" s="203"/>
    </row>
    <row r="175" spans="2:10" ht="28.5" customHeight="1" x14ac:dyDescent="0.2">
      <c r="B175" s="204" t="s">
        <v>935</v>
      </c>
      <c r="C175" s="201">
        <v>97664</v>
      </c>
      <c r="D175" s="672" t="s">
        <v>1191</v>
      </c>
      <c r="E175" s="672"/>
      <c r="F175" s="672"/>
      <c r="G175" s="672"/>
      <c r="H175" s="672"/>
      <c r="I175" s="672"/>
      <c r="J175" s="201" t="s">
        <v>112</v>
      </c>
    </row>
    <row r="176" spans="2:10" x14ac:dyDescent="0.2">
      <c r="B176" s="711" t="s">
        <v>217</v>
      </c>
      <c r="C176" s="712"/>
      <c r="D176" s="712"/>
      <c r="E176" s="712"/>
      <c r="F176" s="712"/>
      <c r="G176" s="713"/>
      <c r="H176" s="711" t="s">
        <v>37</v>
      </c>
      <c r="I176" s="713"/>
      <c r="J176" s="309" t="s">
        <v>221</v>
      </c>
    </row>
    <row r="177" spans="2:10" x14ac:dyDescent="0.2">
      <c r="B177" s="687" t="s">
        <v>1039</v>
      </c>
      <c r="C177" s="688"/>
      <c r="D177" s="688"/>
      <c r="E177" s="688"/>
      <c r="F177" s="688"/>
      <c r="G177" s="689"/>
      <c r="H177" s="690">
        <v>1</v>
      </c>
      <c r="I177" s="691"/>
      <c r="J177" s="730" t="s">
        <v>37</v>
      </c>
    </row>
    <row r="178" spans="2:10" x14ac:dyDescent="0.2">
      <c r="B178" s="687" t="s">
        <v>1010</v>
      </c>
      <c r="C178" s="688"/>
      <c r="D178" s="688"/>
      <c r="E178" s="688"/>
      <c r="F178" s="688"/>
      <c r="G178" s="689"/>
      <c r="H178" s="690">
        <v>1</v>
      </c>
      <c r="I178" s="691"/>
      <c r="J178" s="731"/>
    </row>
    <row r="179" spans="2:10" x14ac:dyDescent="0.2">
      <c r="B179" s="687" t="s">
        <v>1009</v>
      </c>
      <c r="C179" s="688"/>
      <c r="D179" s="688"/>
      <c r="E179" s="688"/>
      <c r="F179" s="688"/>
      <c r="G179" s="689"/>
      <c r="H179" s="690">
        <v>2</v>
      </c>
      <c r="I179" s="691"/>
      <c r="J179" s="731"/>
    </row>
    <row r="180" spans="2:10" x14ac:dyDescent="0.2">
      <c r="B180" s="682" t="s">
        <v>222</v>
      </c>
      <c r="C180" s="683"/>
      <c r="D180" s="683"/>
      <c r="E180" s="683"/>
      <c r="F180" s="683"/>
      <c r="G180" s="684"/>
      <c r="H180" s="685">
        <v>4</v>
      </c>
      <c r="I180" s="686"/>
      <c r="J180" s="203"/>
    </row>
    <row r="181" spans="2:10" ht="28.5" customHeight="1" x14ac:dyDescent="0.2">
      <c r="B181" s="201" t="s">
        <v>936</v>
      </c>
      <c r="C181" s="201">
        <v>201002337</v>
      </c>
      <c r="D181" s="672" t="s">
        <v>1192</v>
      </c>
      <c r="E181" s="672"/>
      <c r="F181" s="672"/>
      <c r="G181" s="672"/>
      <c r="H181" s="672"/>
      <c r="I181" s="672"/>
      <c r="J181" s="201" t="s">
        <v>42</v>
      </c>
    </row>
    <row r="182" spans="2:10" x14ac:dyDescent="0.2">
      <c r="B182" s="726" t="s">
        <v>217</v>
      </c>
      <c r="C182" s="726"/>
      <c r="D182" s="726"/>
      <c r="E182" s="309" t="s">
        <v>226</v>
      </c>
      <c r="F182" s="726" t="s">
        <v>218</v>
      </c>
      <c r="G182" s="726"/>
      <c r="H182" s="726" t="s">
        <v>220</v>
      </c>
      <c r="I182" s="726"/>
      <c r="J182" s="309" t="s">
        <v>221</v>
      </c>
    </row>
    <row r="183" spans="2:10" x14ac:dyDescent="0.2">
      <c r="B183" s="736" t="s">
        <v>918</v>
      </c>
      <c r="C183" s="736"/>
      <c r="D183" s="736"/>
      <c r="E183" s="338">
        <v>1.9</v>
      </c>
      <c r="F183" s="759">
        <v>0.6</v>
      </c>
      <c r="G183" s="759"/>
      <c r="H183" s="680">
        <v>1.1399999999999999</v>
      </c>
      <c r="I183" s="680"/>
      <c r="J183" s="337" t="s">
        <v>220</v>
      </c>
    </row>
    <row r="184" spans="2:10" x14ac:dyDescent="0.2">
      <c r="B184" s="682" t="s">
        <v>222</v>
      </c>
      <c r="C184" s="683"/>
      <c r="D184" s="683"/>
      <c r="E184" s="683"/>
      <c r="F184" s="683"/>
      <c r="G184" s="684"/>
      <c r="H184" s="685">
        <v>1.1399999999999999</v>
      </c>
      <c r="I184" s="686"/>
      <c r="J184" s="203"/>
    </row>
    <row r="185" spans="2:10" ht="28.5" customHeight="1" x14ac:dyDescent="0.2">
      <c r="B185" s="204" t="s">
        <v>937</v>
      </c>
      <c r="C185" s="201">
        <v>97661</v>
      </c>
      <c r="D185" s="672" t="s">
        <v>1193</v>
      </c>
      <c r="E185" s="672"/>
      <c r="F185" s="672"/>
      <c r="G185" s="672"/>
      <c r="H185" s="672"/>
      <c r="I185" s="672"/>
      <c r="J185" s="201" t="s">
        <v>139</v>
      </c>
    </row>
    <row r="186" spans="2:10" x14ac:dyDescent="0.2">
      <c r="B186" s="711" t="s">
        <v>217</v>
      </c>
      <c r="C186" s="712"/>
      <c r="D186" s="712"/>
      <c r="E186" s="712"/>
      <c r="F186" s="712"/>
      <c r="G186" s="713"/>
      <c r="H186" s="711" t="s">
        <v>226</v>
      </c>
      <c r="I186" s="713"/>
      <c r="J186" s="309" t="s">
        <v>221</v>
      </c>
    </row>
    <row r="187" spans="2:10" x14ac:dyDescent="0.2">
      <c r="B187" s="687"/>
      <c r="C187" s="688"/>
      <c r="D187" s="688"/>
      <c r="E187" s="688"/>
      <c r="F187" s="688"/>
      <c r="G187" s="689"/>
      <c r="H187" s="690">
        <v>976</v>
      </c>
      <c r="I187" s="691"/>
      <c r="J187" s="306" t="s">
        <v>226</v>
      </c>
    </row>
    <row r="188" spans="2:10" x14ac:dyDescent="0.2">
      <c r="B188" s="682" t="s">
        <v>222</v>
      </c>
      <c r="C188" s="683"/>
      <c r="D188" s="683"/>
      <c r="E188" s="683"/>
      <c r="F188" s="683"/>
      <c r="G188" s="684"/>
      <c r="H188" s="685">
        <v>976</v>
      </c>
      <c r="I188" s="686"/>
      <c r="J188" s="203"/>
    </row>
    <row r="189" spans="2:10" x14ac:dyDescent="0.2">
      <c r="B189" s="204" t="s">
        <v>938</v>
      </c>
      <c r="C189" s="201">
        <v>97660</v>
      </c>
      <c r="D189" s="672" t="s">
        <v>1194</v>
      </c>
      <c r="E189" s="672"/>
      <c r="F189" s="672"/>
      <c r="G189" s="672"/>
      <c r="H189" s="672"/>
      <c r="I189" s="672"/>
      <c r="J189" s="201" t="s">
        <v>112</v>
      </c>
    </row>
    <row r="190" spans="2:10" x14ac:dyDescent="0.2">
      <c r="B190" s="711" t="s">
        <v>217</v>
      </c>
      <c r="C190" s="712"/>
      <c r="D190" s="712"/>
      <c r="E190" s="712"/>
      <c r="F190" s="712"/>
      <c r="G190" s="713"/>
      <c r="H190" s="711" t="s">
        <v>226</v>
      </c>
      <c r="I190" s="713"/>
      <c r="J190" s="309" t="s">
        <v>221</v>
      </c>
    </row>
    <row r="191" spans="2:10" x14ac:dyDescent="0.2">
      <c r="B191" s="687"/>
      <c r="C191" s="688"/>
      <c r="D191" s="688"/>
      <c r="E191" s="688"/>
      <c r="F191" s="688"/>
      <c r="G191" s="689"/>
      <c r="H191" s="690">
        <v>60</v>
      </c>
      <c r="I191" s="691"/>
      <c r="J191" s="306" t="s">
        <v>226</v>
      </c>
    </row>
    <row r="192" spans="2:10" x14ac:dyDescent="0.2">
      <c r="B192" s="682" t="s">
        <v>222</v>
      </c>
      <c r="C192" s="683"/>
      <c r="D192" s="683"/>
      <c r="E192" s="683"/>
      <c r="F192" s="683"/>
      <c r="G192" s="684"/>
      <c r="H192" s="685">
        <v>60</v>
      </c>
      <c r="I192" s="686"/>
      <c r="J192" s="203"/>
    </row>
    <row r="193" spans="2:10" x14ac:dyDescent="0.2">
      <c r="B193" s="204" t="s">
        <v>939</v>
      </c>
      <c r="C193" s="201">
        <v>97662</v>
      </c>
      <c r="D193" s="672" t="s">
        <v>1195</v>
      </c>
      <c r="E193" s="672"/>
      <c r="F193" s="672"/>
      <c r="G193" s="672"/>
      <c r="H193" s="672"/>
      <c r="I193" s="672"/>
      <c r="J193" s="201" t="s">
        <v>139</v>
      </c>
    </row>
    <row r="194" spans="2:10" x14ac:dyDescent="0.2">
      <c r="B194" s="711" t="s">
        <v>217</v>
      </c>
      <c r="C194" s="712"/>
      <c r="D194" s="712"/>
      <c r="E194" s="712"/>
      <c r="F194" s="712"/>
      <c r="G194" s="713"/>
      <c r="H194" s="711" t="s">
        <v>226</v>
      </c>
      <c r="I194" s="713"/>
      <c r="J194" s="309" t="s">
        <v>221</v>
      </c>
    </row>
    <row r="195" spans="2:10" x14ac:dyDescent="0.2">
      <c r="B195" s="687"/>
      <c r="C195" s="688"/>
      <c r="D195" s="688"/>
      <c r="E195" s="688"/>
      <c r="F195" s="688"/>
      <c r="G195" s="689"/>
      <c r="H195" s="690">
        <v>53</v>
      </c>
      <c r="I195" s="691"/>
      <c r="J195" s="306" t="s">
        <v>226</v>
      </c>
    </row>
    <row r="196" spans="2:10" x14ac:dyDescent="0.2">
      <c r="B196" s="682" t="s">
        <v>222</v>
      </c>
      <c r="C196" s="683"/>
      <c r="D196" s="683"/>
      <c r="E196" s="683"/>
      <c r="F196" s="683"/>
      <c r="G196" s="684"/>
      <c r="H196" s="685">
        <v>53</v>
      </c>
      <c r="I196" s="686"/>
      <c r="J196" s="203"/>
    </row>
    <row r="197" spans="2:10" x14ac:dyDescent="0.2">
      <c r="B197" s="221" t="s">
        <v>15</v>
      </c>
      <c r="C197" s="222"/>
      <c r="D197" s="223" t="s">
        <v>940</v>
      </c>
      <c r="E197" s="223"/>
      <c r="F197" s="223"/>
      <c r="G197" s="223"/>
      <c r="H197" s="223"/>
      <c r="I197" s="223"/>
      <c r="J197" s="224"/>
    </row>
    <row r="198" spans="2:10" x14ac:dyDescent="0.2">
      <c r="B198" s="277" t="s">
        <v>16</v>
      </c>
      <c r="C198" s="230"/>
      <c r="D198" s="231" t="s">
        <v>941</v>
      </c>
      <c r="E198" s="231"/>
      <c r="F198" s="231"/>
      <c r="G198" s="231"/>
      <c r="H198" s="231"/>
      <c r="I198" s="231"/>
      <c r="J198" s="232"/>
    </row>
    <row r="199" spans="2:10" ht="28.5" customHeight="1" x14ac:dyDescent="0.2">
      <c r="B199" s="201" t="s">
        <v>712</v>
      </c>
      <c r="C199" s="201">
        <v>160386</v>
      </c>
      <c r="D199" s="672" t="s">
        <v>942</v>
      </c>
      <c r="E199" s="672"/>
      <c r="F199" s="672"/>
      <c r="G199" s="672"/>
      <c r="H199" s="672"/>
      <c r="I199" s="672"/>
      <c r="J199" s="201" t="s">
        <v>42</v>
      </c>
    </row>
    <row r="200" spans="2:10" x14ac:dyDescent="0.2">
      <c r="B200" s="726" t="s">
        <v>217</v>
      </c>
      <c r="C200" s="726"/>
      <c r="D200" s="726"/>
      <c r="E200" s="309" t="s">
        <v>226</v>
      </c>
      <c r="F200" s="726" t="s">
        <v>219</v>
      </c>
      <c r="G200" s="726"/>
      <c r="H200" s="726" t="s">
        <v>220</v>
      </c>
      <c r="I200" s="726"/>
      <c r="J200" s="309" t="s">
        <v>221</v>
      </c>
    </row>
    <row r="201" spans="2:10" x14ac:dyDescent="0.2">
      <c r="B201" s="736" t="s">
        <v>1040</v>
      </c>
      <c r="C201" s="736"/>
      <c r="D201" s="736"/>
      <c r="E201" s="338">
        <v>4.5999999999999996</v>
      </c>
      <c r="F201" s="759">
        <v>3</v>
      </c>
      <c r="G201" s="759"/>
      <c r="H201" s="680">
        <v>13.799999999999999</v>
      </c>
      <c r="I201" s="680"/>
      <c r="J201" s="337" t="s">
        <v>220</v>
      </c>
    </row>
    <row r="202" spans="2:10" x14ac:dyDescent="0.2">
      <c r="B202" s="682" t="s">
        <v>222</v>
      </c>
      <c r="C202" s="683"/>
      <c r="D202" s="683"/>
      <c r="E202" s="683"/>
      <c r="F202" s="683"/>
      <c r="G202" s="684"/>
      <c r="H202" s="685">
        <v>13.799999999999999</v>
      </c>
      <c r="I202" s="686"/>
      <c r="J202" s="203"/>
    </row>
    <row r="203" spans="2:10" x14ac:dyDescent="0.2">
      <c r="B203" s="221" t="s">
        <v>32</v>
      </c>
      <c r="C203" s="222"/>
      <c r="D203" s="223" t="s">
        <v>113</v>
      </c>
      <c r="E203" s="223"/>
      <c r="F203" s="223"/>
      <c r="G203" s="223"/>
      <c r="H203" s="223"/>
      <c r="I203" s="223"/>
      <c r="J203" s="224"/>
    </row>
    <row r="204" spans="2:10" x14ac:dyDescent="0.2">
      <c r="B204" s="277" t="s">
        <v>810</v>
      </c>
      <c r="C204" s="230"/>
      <c r="D204" s="231" t="s">
        <v>114</v>
      </c>
      <c r="E204" s="231"/>
      <c r="F204" s="231"/>
      <c r="G204" s="231"/>
      <c r="H204" s="231"/>
      <c r="I204" s="231"/>
      <c r="J204" s="232"/>
    </row>
    <row r="205" spans="2:10" ht="55.5" customHeight="1" x14ac:dyDescent="0.2">
      <c r="B205" s="204" t="s">
        <v>811</v>
      </c>
      <c r="C205" s="201">
        <v>103330</v>
      </c>
      <c r="D205" s="672" t="s">
        <v>1196</v>
      </c>
      <c r="E205" s="672"/>
      <c r="F205" s="672"/>
      <c r="G205" s="672"/>
      <c r="H205" s="672"/>
      <c r="I205" s="672"/>
      <c r="J205" s="201" t="s">
        <v>42</v>
      </c>
    </row>
    <row r="206" spans="2:10" x14ac:dyDescent="0.2">
      <c r="B206" s="673" t="s">
        <v>217</v>
      </c>
      <c r="C206" s="674"/>
      <c r="D206" s="675"/>
      <c r="E206" s="301" t="s">
        <v>223</v>
      </c>
      <c r="F206" s="301" t="s">
        <v>219</v>
      </c>
      <c r="G206" s="269" t="s">
        <v>746</v>
      </c>
      <c r="H206" s="673" t="s">
        <v>220</v>
      </c>
      <c r="I206" s="675"/>
      <c r="J206" s="269" t="s">
        <v>221</v>
      </c>
    </row>
    <row r="207" spans="2:10" s="356" customFormat="1" ht="12.75" customHeight="1" x14ac:dyDescent="0.2">
      <c r="B207" s="677" t="s">
        <v>1041</v>
      </c>
      <c r="C207" s="678"/>
      <c r="D207" s="679"/>
      <c r="E207" s="310">
        <v>2.2000000000000002</v>
      </c>
      <c r="F207" s="310">
        <v>0.9</v>
      </c>
      <c r="G207" s="310">
        <v>1.3049999999999999</v>
      </c>
      <c r="H207" s="690">
        <v>0.67500000000000027</v>
      </c>
      <c r="I207" s="691"/>
      <c r="J207" s="715" t="s">
        <v>633</v>
      </c>
    </row>
    <row r="208" spans="2:10" s="356" customFormat="1" ht="12.75" customHeight="1" x14ac:dyDescent="0.2">
      <c r="B208" s="744" t="s">
        <v>1042</v>
      </c>
      <c r="C208" s="745"/>
      <c r="D208" s="746"/>
      <c r="E208" s="310">
        <v>2.2000000000000002</v>
      </c>
      <c r="F208" s="310">
        <v>0.9</v>
      </c>
      <c r="G208" s="310">
        <v>1.3049999999999999</v>
      </c>
      <c r="H208" s="690">
        <v>0.67500000000000027</v>
      </c>
      <c r="I208" s="691"/>
      <c r="J208" s="716"/>
    </row>
    <row r="209" spans="2:10" s="356" customFormat="1" x14ac:dyDescent="0.2">
      <c r="B209" s="747"/>
      <c r="C209" s="748"/>
      <c r="D209" s="749"/>
      <c r="E209" s="310">
        <v>2.2000000000000002</v>
      </c>
      <c r="F209" s="310">
        <v>0.9</v>
      </c>
      <c r="G209" s="310">
        <v>1.3049999999999999</v>
      </c>
      <c r="H209" s="743">
        <v>0.67500000000000027</v>
      </c>
      <c r="I209" s="743"/>
      <c r="J209" s="716"/>
    </row>
    <row r="210" spans="2:10" s="356" customFormat="1" ht="12.75" customHeight="1" x14ac:dyDescent="0.2">
      <c r="B210" s="747"/>
      <c r="C210" s="748"/>
      <c r="D210" s="749"/>
      <c r="E210" s="310">
        <v>2.2000000000000002</v>
      </c>
      <c r="F210" s="310">
        <v>0.9</v>
      </c>
      <c r="G210" s="310">
        <v>1.3049999999999999</v>
      </c>
      <c r="H210" s="690">
        <v>0.67500000000000027</v>
      </c>
      <c r="I210" s="691"/>
      <c r="J210" s="716"/>
    </row>
    <row r="211" spans="2:10" s="356" customFormat="1" x14ac:dyDescent="0.2">
      <c r="B211" s="747"/>
      <c r="C211" s="748"/>
      <c r="D211" s="749"/>
      <c r="E211" s="310">
        <v>2.2000000000000002</v>
      </c>
      <c r="F211" s="310">
        <v>0.9</v>
      </c>
      <c r="G211" s="310">
        <v>1.3049999999999999</v>
      </c>
      <c r="H211" s="690">
        <v>0.67500000000000027</v>
      </c>
      <c r="I211" s="691"/>
      <c r="J211" s="716"/>
    </row>
    <row r="212" spans="2:10" s="356" customFormat="1" ht="12.75" customHeight="1" x14ac:dyDescent="0.2">
      <c r="B212" s="747"/>
      <c r="C212" s="748"/>
      <c r="D212" s="749"/>
      <c r="E212" s="310">
        <v>2.2000000000000002</v>
      </c>
      <c r="F212" s="310">
        <v>0.9</v>
      </c>
      <c r="G212" s="310">
        <v>1.3049999999999999</v>
      </c>
      <c r="H212" s="690">
        <v>0.67500000000000027</v>
      </c>
      <c r="I212" s="691"/>
      <c r="J212" s="716"/>
    </row>
    <row r="213" spans="2:10" s="356" customFormat="1" x14ac:dyDescent="0.2">
      <c r="B213" s="750"/>
      <c r="C213" s="751"/>
      <c r="D213" s="752"/>
      <c r="E213" s="310">
        <v>0.6</v>
      </c>
      <c r="F213" s="310">
        <v>0.5</v>
      </c>
      <c r="G213" s="310">
        <v>0</v>
      </c>
      <c r="H213" s="690">
        <v>0.3</v>
      </c>
      <c r="I213" s="691"/>
      <c r="J213" s="716"/>
    </row>
    <row r="214" spans="2:10" s="356" customFormat="1" ht="12.75" customHeight="1" x14ac:dyDescent="0.2">
      <c r="B214" s="753" t="s">
        <v>1043</v>
      </c>
      <c r="C214" s="754"/>
      <c r="D214" s="755"/>
      <c r="E214" s="310">
        <v>0.8</v>
      </c>
      <c r="F214" s="310">
        <v>2.1</v>
      </c>
      <c r="G214" s="310">
        <v>0</v>
      </c>
      <c r="H214" s="743">
        <v>1.6800000000000002</v>
      </c>
      <c r="I214" s="743"/>
      <c r="J214" s="716"/>
    </row>
    <row r="215" spans="2:10" s="356" customFormat="1" ht="12.75" customHeight="1" x14ac:dyDescent="0.2">
      <c r="B215" s="756"/>
      <c r="C215" s="757"/>
      <c r="D215" s="758"/>
      <c r="E215" s="310">
        <v>0.1</v>
      </c>
      <c r="F215" s="310">
        <v>2.1</v>
      </c>
      <c r="G215" s="310">
        <v>0</v>
      </c>
      <c r="H215" s="690">
        <v>0.21000000000000002</v>
      </c>
      <c r="I215" s="691"/>
      <c r="J215" s="716"/>
    </row>
    <row r="216" spans="2:10" s="356" customFormat="1" x14ac:dyDescent="0.2">
      <c r="B216" s="677" t="s">
        <v>1044</v>
      </c>
      <c r="C216" s="678"/>
      <c r="D216" s="679"/>
      <c r="E216" s="310">
        <v>0.55000000000000004</v>
      </c>
      <c r="F216" s="310">
        <v>1.2</v>
      </c>
      <c r="G216" s="310">
        <v>0</v>
      </c>
      <c r="H216" s="690">
        <v>0.66</v>
      </c>
      <c r="I216" s="691"/>
      <c r="J216" s="716"/>
    </row>
    <row r="217" spans="2:10" s="356" customFormat="1" x14ac:dyDescent="0.2">
      <c r="B217" s="740" t="s">
        <v>1045</v>
      </c>
      <c r="C217" s="741"/>
      <c r="D217" s="742"/>
      <c r="E217" s="310">
        <v>0.37</v>
      </c>
      <c r="F217" s="310">
        <v>1.05</v>
      </c>
      <c r="G217" s="310">
        <v>0</v>
      </c>
      <c r="H217" s="743">
        <v>0.38850000000000001</v>
      </c>
      <c r="I217" s="743"/>
      <c r="J217" s="716"/>
    </row>
    <row r="218" spans="2:10" s="356" customFormat="1" x14ac:dyDescent="0.2">
      <c r="B218" s="740" t="s">
        <v>1046</v>
      </c>
      <c r="C218" s="741"/>
      <c r="D218" s="742"/>
      <c r="E218" s="310">
        <v>2.6</v>
      </c>
      <c r="F218" s="310">
        <v>3</v>
      </c>
      <c r="G218" s="310">
        <v>1.8900000000000001</v>
      </c>
      <c r="H218" s="743">
        <v>5.91</v>
      </c>
      <c r="I218" s="743"/>
      <c r="J218" s="716"/>
    </row>
    <row r="219" spans="2:10" s="356" customFormat="1" x14ac:dyDescent="0.2">
      <c r="B219" s="740" t="s">
        <v>1047</v>
      </c>
      <c r="C219" s="741"/>
      <c r="D219" s="742"/>
      <c r="E219" s="310">
        <v>3.45</v>
      </c>
      <c r="F219" s="310">
        <v>3</v>
      </c>
      <c r="G219" s="310">
        <v>3.7800000000000002</v>
      </c>
      <c r="H219" s="743">
        <v>6.5700000000000012</v>
      </c>
      <c r="I219" s="743"/>
      <c r="J219" s="716"/>
    </row>
    <row r="220" spans="2:10" s="356" customFormat="1" x14ac:dyDescent="0.2">
      <c r="B220" s="740" t="s">
        <v>1049</v>
      </c>
      <c r="C220" s="741"/>
      <c r="D220" s="742"/>
      <c r="E220" s="310">
        <v>0.28000000000000003</v>
      </c>
      <c r="F220" s="310">
        <v>2.1</v>
      </c>
      <c r="G220" s="310">
        <v>0</v>
      </c>
      <c r="H220" s="743">
        <v>0.58800000000000008</v>
      </c>
      <c r="I220" s="743"/>
      <c r="J220" s="716"/>
    </row>
    <row r="221" spans="2:10" s="356" customFormat="1" x14ac:dyDescent="0.2">
      <c r="B221" s="740" t="s">
        <v>1048</v>
      </c>
      <c r="C221" s="741"/>
      <c r="D221" s="742"/>
      <c r="E221" s="310">
        <v>2</v>
      </c>
      <c r="F221" s="310">
        <v>3</v>
      </c>
      <c r="G221" s="310">
        <v>0</v>
      </c>
      <c r="H221" s="743">
        <v>6</v>
      </c>
      <c r="I221" s="743"/>
      <c r="J221" s="716"/>
    </row>
    <row r="222" spans="2:10" s="356" customFormat="1" ht="12.75" customHeight="1" x14ac:dyDescent="0.2">
      <c r="B222" s="753" t="s">
        <v>1050</v>
      </c>
      <c r="C222" s="754"/>
      <c r="D222" s="755"/>
      <c r="E222" s="310">
        <v>0.72</v>
      </c>
      <c r="F222" s="310">
        <v>0.8</v>
      </c>
      <c r="G222" s="310">
        <v>0</v>
      </c>
      <c r="H222" s="743">
        <v>0.57599999999999996</v>
      </c>
      <c r="I222" s="743"/>
      <c r="J222" s="716"/>
    </row>
    <row r="223" spans="2:10" s="356" customFormat="1" x14ac:dyDescent="0.2">
      <c r="B223" s="756"/>
      <c r="C223" s="757"/>
      <c r="D223" s="758"/>
      <c r="E223" s="310">
        <v>0.72</v>
      </c>
      <c r="F223" s="310">
        <v>0.8</v>
      </c>
      <c r="G223" s="310">
        <v>0</v>
      </c>
      <c r="H223" s="743">
        <v>0.57599999999999996</v>
      </c>
      <c r="I223" s="743"/>
      <c r="J223" s="716"/>
    </row>
    <row r="224" spans="2:10" s="356" customFormat="1" x14ac:dyDescent="0.2">
      <c r="B224" s="740" t="s">
        <v>1051</v>
      </c>
      <c r="C224" s="741"/>
      <c r="D224" s="742"/>
      <c r="E224" s="310">
        <v>4.5999999999999996</v>
      </c>
      <c r="F224" s="310">
        <v>3</v>
      </c>
      <c r="G224" s="310">
        <v>0</v>
      </c>
      <c r="H224" s="743">
        <v>13.799999999999999</v>
      </c>
      <c r="I224" s="743"/>
      <c r="J224" s="716"/>
    </row>
    <row r="225" spans="2:10" s="356" customFormat="1" ht="12.75" customHeight="1" x14ac:dyDescent="0.2">
      <c r="B225" s="753" t="s">
        <v>997</v>
      </c>
      <c r="C225" s="754"/>
      <c r="D225" s="755"/>
      <c r="E225" s="310">
        <v>0.72</v>
      </c>
      <c r="F225" s="310">
        <v>0.8</v>
      </c>
      <c r="G225" s="310">
        <v>0</v>
      </c>
      <c r="H225" s="743">
        <v>0.57599999999999996</v>
      </c>
      <c r="I225" s="743"/>
      <c r="J225" s="716"/>
    </row>
    <row r="226" spans="2:10" s="356" customFormat="1" x14ac:dyDescent="0.2">
      <c r="B226" s="756"/>
      <c r="C226" s="757"/>
      <c r="D226" s="758"/>
      <c r="E226" s="310">
        <v>0.72</v>
      </c>
      <c r="F226" s="310">
        <v>0.8</v>
      </c>
      <c r="G226" s="310">
        <v>0</v>
      </c>
      <c r="H226" s="743">
        <v>0.57599999999999996</v>
      </c>
      <c r="I226" s="743"/>
      <c r="J226" s="716"/>
    </row>
    <row r="227" spans="2:10" s="356" customFormat="1" x14ac:dyDescent="0.2">
      <c r="B227" s="740" t="s">
        <v>1052</v>
      </c>
      <c r="C227" s="741"/>
      <c r="D227" s="742"/>
      <c r="E227" s="310">
        <v>60.7</v>
      </c>
      <c r="F227" s="310">
        <v>1.2</v>
      </c>
      <c r="G227" s="310"/>
      <c r="H227" s="743">
        <v>72.84</v>
      </c>
      <c r="I227" s="743"/>
      <c r="J227" s="716"/>
    </row>
    <row r="228" spans="2:10" s="356" customFormat="1" x14ac:dyDescent="0.2">
      <c r="B228" s="740" t="s">
        <v>732</v>
      </c>
      <c r="C228" s="741"/>
      <c r="D228" s="742"/>
      <c r="E228" s="310">
        <v>19.100000000000001</v>
      </c>
      <c r="F228" s="310">
        <v>0.4</v>
      </c>
      <c r="G228" s="310"/>
      <c r="H228" s="743">
        <v>7.6400000000000006</v>
      </c>
      <c r="I228" s="743"/>
      <c r="J228" s="722"/>
    </row>
    <row r="229" spans="2:10" x14ac:dyDescent="0.2">
      <c r="B229" s="692" t="s">
        <v>222</v>
      </c>
      <c r="C229" s="693"/>
      <c r="D229" s="693"/>
      <c r="E229" s="693"/>
      <c r="F229" s="693"/>
      <c r="G229" s="694"/>
      <c r="H229" s="695">
        <v>122.9405</v>
      </c>
      <c r="I229" s="696"/>
      <c r="J229" s="306"/>
    </row>
    <row r="230" spans="2:10" ht="12.75" customHeight="1" x14ac:dyDescent="0.2">
      <c r="B230" s="204" t="s">
        <v>812</v>
      </c>
      <c r="C230" s="201">
        <v>93203</v>
      </c>
      <c r="D230" s="672" t="s">
        <v>1197</v>
      </c>
      <c r="E230" s="672"/>
      <c r="F230" s="672"/>
      <c r="G230" s="672"/>
      <c r="H230" s="672"/>
      <c r="I230" s="672"/>
      <c r="J230" s="201" t="s">
        <v>139</v>
      </c>
    </row>
    <row r="231" spans="2:10" x14ac:dyDescent="0.2">
      <c r="B231" s="711" t="s">
        <v>217</v>
      </c>
      <c r="C231" s="712"/>
      <c r="D231" s="712"/>
      <c r="E231" s="712"/>
      <c r="F231" s="712"/>
      <c r="G231" s="713"/>
      <c r="H231" s="711" t="s">
        <v>232</v>
      </c>
      <c r="I231" s="713"/>
      <c r="J231" s="309" t="s">
        <v>221</v>
      </c>
    </row>
    <row r="232" spans="2:10" x14ac:dyDescent="0.2">
      <c r="B232" s="737" t="s">
        <v>1046</v>
      </c>
      <c r="C232" s="738"/>
      <c r="D232" s="738"/>
      <c r="E232" s="738"/>
      <c r="F232" s="738"/>
      <c r="G232" s="739"/>
      <c r="H232" s="690">
        <v>2.6</v>
      </c>
      <c r="I232" s="691"/>
      <c r="J232" s="730" t="s">
        <v>226</v>
      </c>
    </row>
    <row r="233" spans="2:10" x14ac:dyDescent="0.2">
      <c r="B233" s="737" t="s">
        <v>1047</v>
      </c>
      <c r="C233" s="738"/>
      <c r="D233" s="738"/>
      <c r="E233" s="738"/>
      <c r="F233" s="738"/>
      <c r="G233" s="739"/>
      <c r="H233" s="690">
        <v>3.45</v>
      </c>
      <c r="I233" s="691"/>
      <c r="J233" s="731"/>
    </row>
    <row r="234" spans="2:10" x14ac:dyDescent="0.2">
      <c r="B234" s="737" t="s">
        <v>1048</v>
      </c>
      <c r="C234" s="738"/>
      <c r="D234" s="738"/>
      <c r="E234" s="738"/>
      <c r="F234" s="738"/>
      <c r="G234" s="739"/>
      <c r="H234" s="690">
        <v>2</v>
      </c>
      <c r="I234" s="691"/>
      <c r="J234" s="731"/>
    </row>
    <row r="235" spans="2:10" x14ac:dyDescent="0.2">
      <c r="B235" s="737" t="s">
        <v>1051</v>
      </c>
      <c r="C235" s="738"/>
      <c r="D235" s="738"/>
      <c r="E235" s="738"/>
      <c r="F235" s="738"/>
      <c r="G235" s="739"/>
      <c r="H235" s="690">
        <v>4.5999999999999996</v>
      </c>
      <c r="I235" s="691"/>
      <c r="J235" s="735"/>
    </row>
    <row r="236" spans="2:10" x14ac:dyDescent="0.2">
      <c r="B236" s="692" t="s">
        <v>222</v>
      </c>
      <c r="C236" s="693"/>
      <c r="D236" s="693"/>
      <c r="E236" s="693"/>
      <c r="F236" s="693"/>
      <c r="G236" s="694"/>
      <c r="H236" s="695">
        <v>12.65</v>
      </c>
      <c r="I236" s="696"/>
      <c r="J236" s="306"/>
    </row>
    <row r="237" spans="2:10" x14ac:dyDescent="0.2">
      <c r="B237" s="277" t="s">
        <v>813</v>
      </c>
      <c r="C237" s="230"/>
      <c r="D237" s="231" t="s">
        <v>115</v>
      </c>
      <c r="E237" s="231"/>
      <c r="F237" s="231"/>
      <c r="G237" s="231"/>
      <c r="H237" s="231"/>
      <c r="I237" s="231"/>
      <c r="J237" s="232"/>
    </row>
    <row r="238" spans="2:10" x14ac:dyDescent="0.2">
      <c r="B238" s="782" t="s">
        <v>125</v>
      </c>
      <c r="C238" s="783"/>
      <c r="D238" s="783"/>
      <c r="E238" s="783"/>
      <c r="F238" s="783"/>
      <c r="G238" s="783"/>
      <c r="H238" s="783"/>
      <c r="I238" s="783"/>
      <c r="J238" s="784"/>
    </row>
    <row r="239" spans="2:10" x14ac:dyDescent="0.2">
      <c r="B239" s="673" t="s">
        <v>217</v>
      </c>
      <c r="C239" s="674"/>
      <c r="D239" s="675"/>
      <c r="E239" s="318" t="s">
        <v>233</v>
      </c>
      <c r="F239" s="318" t="s">
        <v>218</v>
      </c>
      <c r="G239" s="318" t="s">
        <v>37</v>
      </c>
      <c r="H239" s="766" t="s">
        <v>275</v>
      </c>
      <c r="I239" s="767"/>
      <c r="J239" s="269" t="s">
        <v>221</v>
      </c>
    </row>
    <row r="240" spans="2:10" ht="58.5" customHeight="1" x14ac:dyDescent="0.2">
      <c r="B240" s="699"/>
      <c r="C240" s="700"/>
      <c r="D240" s="701"/>
      <c r="E240" s="326" t="s">
        <v>979</v>
      </c>
      <c r="F240" s="326">
        <v>0.8</v>
      </c>
      <c r="G240" s="326">
        <v>5</v>
      </c>
      <c r="H240" s="680">
        <v>5.6</v>
      </c>
      <c r="I240" s="680"/>
      <c r="J240" s="715" t="s">
        <v>234</v>
      </c>
    </row>
    <row r="241" spans="2:10" ht="58.5" customHeight="1" x14ac:dyDescent="0.2">
      <c r="B241" s="732"/>
      <c r="C241" s="733"/>
      <c r="D241" s="734"/>
      <c r="E241" s="326" t="s">
        <v>398</v>
      </c>
      <c r="F241" s="326">
        <v>1.5</v>
      </c>
      <c r="G241" s="326">
        <v>11</v>
      </c>
      <c r="H241" s="680">
        <v>23.1</v>
      </c>
      <c r="I241" s="680"/>
      <c r="J241" s="716"/>
    </row>
    <row r="242" spans="2:10" x14ac:dyDescent="0.2">
      <c r="B242" s="682" t="s">
        <v>222</v>
      </c>
      <c r="C242" s="683"/>
      <c r="D242" s="683"/>
      <c r="E242" s="683"/>
      <c r="F242" s="683"/>
      <c r="G242" s="684"/>
      <c r="H242" s="685">
        <v>28.700000000000003</v>
      </c>
      <c r="I242" s="686"/>
      <c r="J242" s="347"/>
    </row>
    <row r="243" spans="2:10" x14ac:dyDescent="0.2">
      <c r="B243" s="782" t="s">
        <v>128</v>
      </c>
      <c r="C243" s="783"/>
      <c r="D243" s="783"/>
      <c r="E243" s="783"/>
      <c r="F243" s="783"/>
      <c r="G243" s="783"/>
      <c r="H243" s="783"/>
      <c r="I243" s="783"/>
      <c r="J243" s="784"/>
    </row>
    <row r="244" spans="2:10" x14ac:dyDescent="0.2">
      <c r="B244" s="785" t="s">
        <v>217</v>
      </c>
      <c r="C244" s="786"/>
      <c r="D244" s="787"/>
      <c r="E244" s="348" t="s">
        <v>233</v>
      </c>
      <c r="F244" s="348" t="s">
        <v>218</v>
      </c>
      <c r="G244" s="348" t="s">
        <v>37</v>
      </c>
      <c r="H244" s="676" t="s">
        <v>267</v>
      </c>
      <c r="I244" s="676"/>
      <c r="J244" s="269" t="s">
        <v>221</v>
      </c>
    </row>
    <row r="245" spans="2:10" ht="18" customHeight="1" x14ac:dyDescent="0.2">
      <c r="B245" s="699"/>
      <c r="C245" s="700"/>
      <c r="D245" s="701"/>
      <c r="E245" s="349" t="s">
        <v>272</v>
      </c>
      <c r="F245" s="349">
        <v>0.8</v>
      </c>
      <c r="G245" s="349">
        <v>2</v>
      </c>
      <c r="H245" s="680">
        <v>2.2400000000000002</v>
      </c>
      <c r="I245" s="680"/>
      <c r="J245" s="715" t="s">
        <v>234</v>
      </c>
    </row>
    <row r="246" spans="2:10" ht="18" customHeight="1" x14ac:dyDescent="0.2">
      <c r="B246" s="732"/>
      <c r="C246" s="733"/>
      <c r="D246" s="734"/>
      <c r="E246" s="349" t="s">
        <v>274</v>
      </c>
      <c r="F246" s="349">
        <v>0.8</v>
      </c>
      <c r="G246" s="349">
        <v>5</v>
      </c>
      <c r="H246" s="680">
        <v>5.6</v>
      </c>
      <c r="I246" s="680"/>
      <c r="J246" s="716"/>
    </row>
    <row r="247" spans="2:10" ht="18" customHeight="1" x14ac:dyDescent="0.2">
      <c r="B247" s="732"/>
      <c r="C247" s="733"/>
      <c r="D247" s="734"/>
      <c r="E247" s="349" t="s">
        <v>282</v>
      </c>
      <c r="F247" s="349">
        <v>0.8</v>
      </c>
      <c r="G247" s="349">
        <v>1</v>
      </c>
      <c r="H247" s="680">
        <v>1.1200000000000001</v>
      </c>
      <c r="I247" s="680"/>
      <c r="J247" s="716"/>
    </row>
    <row r="248" spans="2:10" ht="18" customHeight="1" x14ac:dyDescent="0.2">
      <c r="B248" s="732"/>
      <c r="C248" s="733"/>
      <c r="D248" s="734"/>
      <c r="E248" s="349" t="s">
        <v>629</v>
      </c>
      <c r="F248" s="349">
        <v>0.8</v>
      </c>
      <c r="G248" s="349">
        <v>2</v>
      </c>
      <c r="H248" s="680">
        <v>2.2400000000000002</v>
      </c>
      <c r="I248" s="680"/>
      <c r="J248" s="716"/>
    </row>
    <row r="249" spans="2:10" ht="18" customHeight="1" x14ac:dyDescent="0.2">
      <c r="B249" s="732"/>
      <c r="C249" s="733"/>
      <c r="D249" s="734"/>
      <c r="E249" s="349" t="s">
        <v>270</v>
      </c>
      <c r="F249" s="349">
        <v>0.9</v>
      </c>
      <c r="G249" s="349">
        <v>4</v>
      </c>
      <c r="H249" s="680">
        <v>5.04</v>
      </c>
      <c r="I249" s="680"/>
      <c r="J249" s="716"/>
    </row>
    <row r="250" spans="2:10" ht="18" customHeight="1" x14ac:dyDescent="0.2">
      <c r="B250" s="732"/>
      <c r="C250" s="733"/>
      <c r="D250" s="734"/>
      <c r="E250" s="349" t="s">
        <v>271</v>
      </c>
      <c r="F250" s="349">
        <v>0.9</v>
      </c>
      <c r="G250" s="349">
        <v>2</v>
      </c>
      <c r="H250" s="680">
        <v>2.52</v>
      </c>
      <c r="I250" s="680"/>
      <c r="J250" s="716"/>
    </row>
    <row r="251" spans="2:10" ht="18" customHeight="1" x14ac:dyDescent="0.2">
      <c r="B251" s="732"/>
      <c r="C251" s="733"/>
      <c r="D251" s="734"/>
      <c r="E251" s="349" t="s">
        <v>269</v>
      </c>
      <c r="F251" s="349">
        <v>1.05</v>
      </c>
      <c r="G251" s="349">
        <v>1</v>
      </c>
      <c r="H251" s="680">
        <v>1.47</v>
      </c>
      <c r="I251" s="680"/>
      <c r="J251" s="716"/>
    </row>
    <row r="252" spans="2:10" ht="18" customHeight="1" x14ac:dyDescent="0.2">
      <c r="B252" s="732"/>
      <c r="C252" s="733"/>
      <c r="D252" s="734"/>
      <c r="E252" s="349" t="s">
        <v>268</v>
      </c>
      <c r="F252" s="349">
        <v>2</v>
      </c>
      <c r="G252" s="349">
        <v>1</v>
      </c>
      <c r="H252" s="680">
        <v>2.8</v>
      </c>
      <c r="I252" s="680"/>
      <c r="J252" s="716"/>
    </row>
    <row r="253" spans="2:10" x14ac:dyDescent="0.2">
      <c r="B253" s="682" t="s">
        <v>222</v>
      </c>
      <c r="C253" s="683"/>
      <c r="D253" s="683"/>
      <c r="E253" s="683"/>
      <c r="F253" s="683"/>
      <c r="G253" s="684"/>
      <c r="H253" s="685">
        <v>23.03</v>
      </c>
      <c r="I253" s="686"/>
      <c r="J253" s="347"/>
    </row>
    <row r="254" spans="2:10" ht="12.75" customHeight="1" x14ac:dyDescent="0.2">
      <c r="B254" s="201" t="s">
        <v>814</v>
      </c>
      <c r="C254" s="201">
        <v>93186</v>
      </c>
      <c r="D254" s="672" t="s">
        <v>1198</v>
      </c>
      <c r="E254" s="672"/>
      <c r="F254" s="672"/>
      <c r="G254" s="672"/>
      <c r="H254" s="672"/>
      <c r="I254" s="672"/>
      <c r="J254" s="201" t="s">
        <v>139</v>
      </c>
    </row>
    <row r="255" spans="2:10" x14ac:dyDescent="0.2">
      <c r="B255" s="673" t="s">
        <v>217</v>
      </c>
      <c r="C255" s="674"/>
      <c r="D255" s="674"/>
      <c r="E255" s="674"/>
      <c r="F255" s="674"/>
      <c r="G255" s="675"/>
      <c r="H255" s="676" t="s">
        <v>226</v>
      </c>
      <c r="I255" s="676"/>
      <c r="J255" s="269" t="s">
        <v>221</v>
      </c>
    </row>
    <row r="256" spans="2:10" x14ac:dyDescent="0.2">
      <c r="B256" s="714" t="s">
        <v>672</v>
      </c>
      <c r="C256" s="688"/>
      <c r="D256" s="688"/>
      <c r="E256" s="688"/>
      <c r="F256" s="688"/>
      <c r="G256" s="689"/>
      <c r="H256" s="680">
        <v>28.700000000000003</v>
      </c>
      <c r="I256" s="681"/>
      <c r="J256" s="202" t="s">
        <v>234</v>
      </c>
    </row>
    <row r="257" spans="2:10" x14ac:dyDescent="0.2">
      <c r="B257" s="682" t="s">
        <v>222</v>
      </c>
      <c r="C257" s="683"/>
      <c r="D257" s="683"/>
      <c r="E257" s="683"/>
      <c r="F257" s="683"/>
      <c r="G257" s="684"/>
      <c r="H257" s="685">
        <v>28.700000000000003</v>
      </c>
      <c r="I257" s="686"/>
      <c r="J257" s="203"/>
    </row>
    <row r="258" spans="2:10" ht="12.75" customHeight="1" x14ac:dyDescent="0.2">
      <c r="B258" s="201" t="s">
        <v>815</v>
      </c>
      <c r="C258" s="201">
        <v>93187</v>
      </c>
      <c r="D258" s="672" t="s">
        <v>1199</v>
      </c>
      <c r="E258" s="672"/>
      <c r="F258" s="672"/>
      <c r="G258" s="672"/>
      <c r="H258" s="672"/>
      <c r="I258" s="672"/>
      <c r="J258" s="201" t="s">
        <v>139</v>
      </c>
    </row>
    <row r="259" spans="2:10" ht="12.75" customHeight="1" x14ac:dyDescent="0.2">
      <c r="B259" s="673" t="s">
        <v>217</v>
      </c>
      <c r="C259" s="674"/>
      <c r="D259" s="674"/>
      <c r="E259" s="674"/>
      <c r="F259" s="674"/>
      <c r="G259" s="675"/>
      <c r="H259" s="676" t="s">
        <v>226</v>
      </c>
      <c r="I259" s="676"/>
      <c r="J259" s="269" t="s">
        <v>221</v>
      </c>
    </row>
    <row r="260" spans="2:10" x14ac:dyDescent="0.2">
      <c r="B260" s="714" t="s">
        <v>672</v>
      </c>
      <c r="C260" s="688"/>
      <c r="D260" s="688"/>
      <c r="E260" s="688"/>
      <c r="F260" s="688"/>
      <c r="G260" s="689"/>
      <c r="H260" s="680">
        <v>2.8</v>
      </c>
      <c r="I260" s="681"/>
      <c r="J260" s="202" t="s">
        <v>234</v>
      </c>
    </row>
    <row r="261" spans="2:10" ht="12.75" customHeight="1" x14ac:dyDescent="0.2">
      <c r="B261" s="682" t="s">
        <v>222</v>
      </c>
      <c r="C261" s="683"/>
      <c r="D261" s="683"/>
      <c r="E261" s="683"/>
      <c r="F261" s="683"/>
      <c r="G261" s="684"/>
      <c r="H261" s="685">
        <v>2.8</v>
      </c>
      <c r="I261" s="686"/>
      <c r="J261" s="203"/>
    </row>
    <row r="262" spans="2:10" ht="12.75" customHeight="1" x14ac:dyDescent="0.2">
      <c r="B262" s="201" t="s">
        <v>816</v>
      </c>
      <c r="C262" s="201">
        <v>93189</v>
      </c>
      <c r="D262" s="672" t="s">
        <v>1200</v>
      </c>
      <c r="E262" s="672"/>
      <c r="F262" s="672"/>
      <c r="G262" s="672"/>
      <c r="H262" s="672"/>
      <c r="I262" s="672"/>
      <c r="J262" s="201" t="s">
        <v>139</v>
      </c>
    </row>
    <row r="263" spans="2:10" ht="12.75" customHeight="1" x14ac:dyDescent="0.2">
      <c r="B263" s="673" t="s">
        <v>217</v>
      </c>
      <c r="C263" s="674"/>
      <c r="D263" s="674"/>
      <c r="E263" s="674"/>
      <c r="F263" s="674"/>
      <c r="G263" s="675"/>
      <c r="H263" s="676" t="s">
        <v>226</v>
      </c>
      <c r="I263" s="676"/>
      <c r="J263" s="269" t="s">
        <v>221</v>
      </c>
    </row>
    <row r="264" spans="2:10" ht="12.75" customHeight="1" x14ac:dyDescent="0.2">
      <c r="B264" s="714"/>
      <c r="C264" s="885"/>
      <c r="D264" s="885"/>
      <c r="E264" s="885"/>
      <c r="F264" s="885"/>
      <c r="G264" s="886"/>
      <c r="H264" s="680">
        <v>20.23</v>
      </c>
      <c r="I264" s="681"/>
      <c r="J264" s="202" t="s">
        <v>234</v>
      </c>
    </row>
    <row r="265" spans="2:10" ht="12.75" customHeight="1" x14ac:dyDescent="0.2">
      <c r="B265" s="682" t="s">
        <v>222</v>
      </c>
      <c r="C265" s="683"/>
      <c r="D265" s="683"/>
      <c r="E265" s="683"/>
      <c r="F265" s="683"/>
      <c r="G265" s="684"/>
      <c r="H265" s="685">
        <v>20.23</v>
      </c>
      <c r="I265" s="686"/>
      <c r="J265" s="203"/>
    </row>
    <row r="266" spans="2:10" ht="12.75" customHeight="1" x14ac:dyDescent="0.2">
      <c r="B266" s="204" t="s">
        <v>817</v>
      </c>
      <c r="C266" s="201">
        <v>93196</v>
      </c>
      <c r="D266" s="672" t="s">
        <v>1201</v>
      </c>
      <c r="E266" s="672"/>
      <c r="F266" s="672"/>
      <c r="G266" s="672"/>
      <c r="H266" s="672"/>
      <c r="I266" s="672"/>
      <c r="J266" s="201" t="s">
        <v>139</v>
      </c>
    </row>
    <row r="267" spans="2:10" x14ac:dyDescent="0.2">
      <c r="B267" s="673" t="s">
        <v>217</v>
      </c>
      <c r="C267" s="674"/>
      <c r="D267" s="674"/>
      <c r="E267" s="674"/>
      <c r="F267" s="674"/>
      <c r="G267" s="675"/>
      <c r="H267" s="676" t="s">
        <v>235</v>
      </c>
      <c r="I267" s="676"/>
      <c r="J267" s="269" t="s">
        <v>221</v>
      </c>
    </row>
    <row r="268" spans="2:10" x14ac:dyDescent="0.2">
      <c r="B268" s="687" t="s">
        <v>236</v>
      </c>
      <c r="C268" s="688"/>
      <c r="D268" s="688"/>
      <c r="E268" s="688"/>
      <c r="F268" s="688"/>
      <c r="G268" s="689"/>
      <c r="H268" s="680">
        <v>28.700000000000003</v>
      </c>
      <c r="I268" s="681"/>
      <c r="J268" s="202" t="s">
        <v>234</v>
      </c>
    </row>
    <row r="269" spans="2:10" x14ac:dyDescent="0.2">
      <c r="B269" s="682" t="s">
        <v>222</v>
      </c>
      <c r="C269" s="683"/>
      <c r="D269" s="683"/>
      <c r="E269" s="683"/>
      <c r="F269" s="683"/>
      <c r="G269" s="684"/>
      <c r="H269" s="685">
        <v>28.700000000000003</v>
      </c>
      <c r="I269" s="686"/>
      <c r="J269" s="203"/>
    </row>
    <row r="270" spans="2:10" x14ac:dyDescent="0.2">
      <c r="B270" s="277" t="s">
        <v>1159</v>
      </c>
      <c r="C270" s="230"/>
      <c r="D270" s="231" t="s">
        <v>1164</v>
      </c>
      <c r="E270" s="231"/>
      <c r="F270" s="231"/>
      <c r="G270" s="231"/>
      <c r="H270" s="231"/>
      <c r="I270" s="231"/>
      <c r="J270" s="232"/>
    </row>
    <row r="271" spans="2:10" x14ac:dyDescent="0.2">
      <c r="B271" s="897"/>
      <c r="C271" s="898"/>
      <c r="D271" s="898"/>
      <c r="E271" s="898"/>
      <c r="F271" s="898"/>
      <c r="G271" s="898"/>
      <c r="H271" s="898"/>
      <c r="I271" s="898"/>
      <c r="J271" s="899"/>
    </row>
    <row r="272" spans="2:10" ht="12.75" customHeight="1" x14ac:dyDescent="0.2">
      <c r="B272" s="201" t="s">
        <v>1160</v>
      </c>
      <c r="C272" s="201">
        <v>92431</v>
      </c>
      <c r="D272" s="672" t="s">
        <v>1202</v>
      </c>
      <c r="E272" s="672"/>
      <c r="F272" s="672"/>
      <c r="G272" s="672"/>
      <c r="H272" s="672"/>
      <c r="I272" s="672"/>
      <c r="J272" s="201" t="s">
        <v>42</v>
      </c>
    </row>
    <row r="273" spans="2:10" x14ac:dyDescent="0.2">
      <c r="B273" s="673" t="s">
        <v>217</v>
      </c>
      <c r="C273" s="674"/>
      <c r="D273" s="674"/>
      <c r="E273" s="674"/>
      <c r="F273" s="674"/>
      <c r="G273" s="675"/>
      <c r="H273" s="676" t="s">
        <v>226</v>
      </c>
      <c r="I273" s="676"/>
      <c r="J273" s="269" t="s">
        <v>221</v>
      </c>
    </row>
    <row r="274" spans="2:10" x14ac:dyDescent="0.2">
      <c r="B274" s="714" t="s">
        <v>1167</v>
      </c>
      <c r="C274" s="688"/>
      <c r="D274" s="688"/>
      <c r="E274" s="688"/>
      <c r="F274" s="688"/>
      <c r="G274" s="689"/>
      <c r="H274" s="680">
        <v>18.72</v>
      </c>
      <c r="I274" s="681"/>
      <c r="J274" s="202" t="s">
        <v>220</v>
      </c>
    </row>
    <row r="275" spans="2:10" x14ac:dyDescent="0.2">
      <c r="B275" s="682" t="s">
        <v>222</v>
      </c>
      <c r="C275" s="683"/>
      <c r="D275" s="683"/>
      <c r="E275" s="683"/>
      <c r="F275" s="683"/>
      <c r="G275" s="684"/>
      <c r="H275" s="685">
        <v>18.72</v>
      </c>
      <c r="I275" s="686"/>
      <c r="J275" s="203"/>
    </row>
    <row r="276" spans="2:10" ht="12.75" customHeight="1" x14ac:dyDescent="0.2">
      <c r="B276" s="201" t="s">
        <v>1161</v>
      </c>
      <c r="C276" s="201">
        <v>96530</v>
      </c>
      <c r="D276" s="672" t="s">
        <v>1203</v>
      </c>
      <c r="E276" s="672"/>
      <c r="F276" s="672"/>
      <c r="G276" s="672"/>
      <c r="H276" s="672"/>
      <c r="I276" s="672"/>
      <c r="J276" s="201" t="s">
        <v>42</v>
      </c>
    </row>
    <row r="277" spans="2:10" x14ac:dyDescent="0.2">
      <c r="B277" s="673" t="s">
        <v>217</v>
      </c>
      <c r="C277" s="674"/>
      <c r="D277" s="674"/>
      <c r="E277" s="674"/>
      <c r="F277" s="674"/>
      <c r="G277" s="675"/>
      <c r="H277" s="676" t="s">
        <v>226</v>
      </c>
      <c r="I277" s="676"/>
      <c r="J277" s="269" t="s">
        <v>221</v>
      </c>
    </row>
    <row r="278" spans="2:10" x14ac:dyDescent="0.2">
      <c r="B278" s="714" t="s">
        <v>1167</v>
      </c>
      <c r="C278" s="688"/>
      <c r="D278" s="688"/>
      <c r="E278" s="688"/>
      <c r="F278" s="688"/>
      <c r="G278" s="689"/>
      <c r="H278" s="680">
        <v>11</v>
      </c>
      <c r="I278" s="681"/>
      <c r="J278" s="202" t="s">
        <v>220</v>
      </c>
    </row>
    <row r="279" spans="2:10" x14ac:dyDescent="0.2">
      <c r="B279" s="682" t="s">
        <v>222</v>
      </c>
      <c r="C279" s="683"/>
      <c r="D279" s="683"/>
      <c r="E279" s="683"/>
      <c r="F279" s="683"/>
      <c r="G279" s="684"/>
      <c r="H279" s="685">
        <v>11</v>
      </c>
      <c r="I279" s="686"/>
      <c r="J279" s="203"/>
    </row>
    <row r="280" spans="2:10" ht="12.75" customHeight="1" x14ac:dyDescent="0.2">
      <c r="B280" s="201" t="s">
        <v>1162</v>
      </c>
      <c r="C280" s="201">
        <v>92759</v>
      </c>
      <c r="D280" s="672" t="s">
        <v>1204</v>
      </c>
      <c r="E280" s="672"/>
      <c r="F280" s="672"/>
      <c r="G280" s="672"/>
      <c r="H280" s="672"/>
      <c r="I280" s="672"/>
      <c r="J280" s="201" t="s">
        <v>187</v>
      </c>
    </row>
    <row r="281" spans="2:10" ht="12.75" customHeight="1" x14ac:dyDescent="0.2">
      <c r="B281" s="673" t="s">
        <v>217</v>
      </c>
      <c r="C281" s="674"/>
      <c r="D281" s="674"/>
      <c r="E281" s="674"/>
      <c r="F281" s="674"/>
      <c r="G281" s="675"/>
      <c r="H281" s="676" t="s">
        <v>230</v>
      </c>
      <c r="I281" s="676"/>
      <c r="J281" s="269" t="s">
        <v>221</v>
      </c>
    </row>
    <row r="282" spans="2:10" x14ac:dyDescent="0.2">
      <c r="B282" s="714" t="s">
        <v>1167</v>
      </c>
      <c r="C282" s="688"/>
      <c r="D282" s="688"/>
      <c r="E282" s="688"/>
      <c r="F282" s="688"/>
      <c r="G282" s="689"/>
      <c r="H282" s="680">
        <v>44.28</v>
      </c>
      <c r="I282" s="681"/>
      <c r="J282" s="202" t="s">
        <v>230</v>
      </c>
    </row>
    <row r="283" spans="2:10" ht="12.75" customHeight="1" x14ac:dyDescent="0.2">
      <c r="B283" s="682" t="s">
        <v>222</v>
      </c>
      <c r="C283" s="683"/>
      <c r="D283" s="683"/>
      <c r="E283" s="683"/>
      <c r="F283" s="683"/>
      <c r="G283" s="684"/>
      <c r="H283" s="685">
        <v>44.28</v>
      </c>
      <c r="I283" s="686"/>
      <c r="J283" s="203"/>
    </row>
    <row r="284" spans="2:10" ht="12.75" customHeight="1" x14ac:dyDescent="0.2">
      <c r="B284" s="201" t="s">
        <v>1163</v>
      </c>
      <c r="C284" s="201">
        <v>92761</v>
      </c>
      <c r="D284" s="672" t="s">
        <v>1205</v>
      </c>
      <c r="E284" s="672"/>
      <c r="F284" s="672"/>
      <c r="G284" s="672"/>
      <c r="H284" s="672"/>
      <c r="I284" s="672"/>
      <c r="J284" s="201" t="s">
        <v>187</v>
      </c>
    </row>
    <row r="285" spans="2:10" ht="12.75" customHeight="1" x14ac:dyDescent="0.2">
      <c r="B285" s="673" t="s">
        <v>217</v>
      </c>
      <c r="C285" s="674"/>
      <c r="D285" s="674"/>
      <c r="E285" s="674"/>
      <c r="F285" s="674"/>
      <c r="G285" s="675"/>
      <c r="H285" s="676" t="s">
        <v>230</v>
      </c>
      <c r="I285" s="676"/>
      <c r="J285" s="269" t="s">
        <v>221</v>
      </c>
    </row>
    <row r="286" spans="2:10" ht="12.75" customHeight="1" x14ac:dyDescent="0.2">
      <c r="B286" s="714" t="s">
        <v>1167</v>
      </c>
      <c r="C286" s="885"/>
      <c r="D286" s="885"/>
      <c r="E286" s="885"/>
      <c r="F286" s="885"/>
      <c r="G286" s="886"/>
      <c r="H286" s="680">
        <v>136.13999999999999</v>
      </c>
      <c r="I286" s="681"/>
      <c r="J286" s="202" t="s">
        <v>230</v>
      </c>
    </row>
    <row r="287" spans="2:10" ht="12.75" customHeight="1" x14ac:dyDescent="0.2">
      <c r="B287" s="682" t="s">
        <v>222</v>
      </c>
      <c r="C287" s="683"/>
      <c r="D287" s="683"/>
      <c r="E287" s="683"/>
      <c r="F287" s="683"/>
      <c r="G287" s="684"/>
      <c r="H287" s="685">
        <v>136.13999999999999</v>
      </c>
      <c r="I287" s="686"/>
      <c r="J287" s="203"/>
    </row>
    <row r="288" spans="2:10" ht="12.75" customHeight="1" x14ac:dyDescent="0.2">
      <c r="B288" s="204" t="s">
        <v>1165</v>
      </c>
      <c r="C288" s="201">
        <v>94965</v>
      </c>
      <c r="D288" s="672" t="s">
        <v>1206</v>
      </c>
      <c r="E288" s="672"/>
      <c r="F288" s="672"/>
      <c r="G288" s="672"/>
      <c r="H288" s="672"/>
      <c r="I288" s="672"/>
      <c r="J288" s="201" t="s">
        <v>1181</v>
      </c>
    </row>
    <row r="289" spans="2:10" x14ac:dyDescent="0.2">
      <c r="B289" s="673" t="s">
        <v>217</v>
      </c>
      <c r="C289" s="674"/>
      <c r="D289" s="674"/>
      <c r="E289" s="674"/>
      <c r="F289" s="674"/>
      <c r="G289" s="675"/>
      <c r="H289" s="676" t="s">
        <v>229</v>
      </c>
      <c r="I289" s="676"/>
      <c r="J289" s="269" t="s">
        <v>221</v>
      </c>
    </row>
    <row r="290" spans="2:10" x14ac:dyDescent="0.2">
      <c r="B290" s="714" t="s">
        <v>1167</v>
      </c>
      <c r="C290" s="688"/>
      <c r="D290" s="688"/>
      <c r="E290" s="688"/>
      <c r="F290" s="688"/>
      <c r="G290" s="689"/>
      <c r="H290" s="680">
        <v>1.7240000000000002</v>
      </c>
      <c r="I290" s="681"/>
      <c r="J290" s="202" t="s">
        <v>229</v>
      </c>
    </row>
    <row r="291" spans="2:10" x14ac:dyDescent="0.2">
      <c r="B291" s="682" t="s">
        <v>222</v>
      </c>
      <c r="C291" s="683"/>
      <c r="D291" s="683"/>
      <c r="E291" s="683"/>
      <c r="F291" s="683"/>
      <c r="G291" s="684"/>
      <c r="H291" s="685">
        <v>1.7240000000000002</v>
      </c>
      <c r="I291" s="686"/>
      <c r="J291" s="203"/>
    </row>
    <row r="292" spans="2:10" ht="12.75" customHeight="1" x14ac:dyDescent="0.2">
      <c r="B292" s="204" t="s">
        <v>1166</v>
      </c>
      <c r="C292" s="201">
        <v>103670</v>
      </c>
      <c r="D292" s="672" t="s">
        <v>1207</v>
      </c>
      <c r="E292" s="672"/>
      <c r="F292" s="672"/>
      <c r="G292" s="672"/>
      <c r="H292" s="672"/>
      <c r="I292" s="672"/>
      <c r="J292" s="201" t="s">
        <v>1181</v>
      </c>
    </row>
    <row r="293" spans="2:10" x14ac:dyDescent="0.2">
      <c r="B293" s="673" t="s">
        <v>217</v>
      </c>
      <c r="C293" s="674"/>
      <c r="D293" s="674"/>
      <c r="E293" s="674"/>
      <c r="F293" s="674"/>
      <c r="G293" s="675"/>
      <c r="H293" s="676" t="s">
        <v>229</v>
      </c>
      <c r="I293" s="676"/>
      <c r="J293" s="269" t="s">
        <v>221</v>
      </c>
    </row>
    <row r="294" spans="2:10" x14ac:dyDescent="0.2">
      <c r="B294" s="714" t="s">
        <v>1167</v>
      </c>
      <c r="C294" s="688"/>
      <c r="D294" s="688"/>
      <c r="E294" s="688"/>
      <c r="F294" s="688"/>
      <c r="G294" s="689"/>
      <c r="H294" s="680">
        <v>1.7240000000000002</v>
      </c>
      <c r="I294" s="681"/>
      <c r="J294" s="202" t="s">
        <v>229</v>
      </c>
    </row>
    <row r="295" spans="2:10" x14ac:dyDescent="0.2">
      <c r="B295" s="682" t="s">
        <v>222</v>
      </c>
      <c r="C295" s="683"/>
      <c r="D295" s="683"/>
      <c r="E295" s="683"/>
      <c r="F295" s="683"/>
      <c r="G295" s="684"/>
      <c r="H295" s="685">
        <v>1.7240000000000002</v>
      </c>
      <c r="I295" s="686"/>
      <c r="J295" s="203"/>
    </row>
    <row r="296" spans="2:10" x14ac:dyDescent="0.2">
      <c r="B296" s="221" t="s">
        <v>53</v>
      </c>
      <c r="C296" s="222"/>
      <c r="D296" s="223" t="s">
        <v>116</v>
      </c>
      <c r="E296" s="223"/>
      <c r="F296" s="223"/>
      <c r="G296" s="223"/>
      <c r="H296" s="223"/>
      <c r="I296" s="223"/>
      <c r="J296" s="224"/>
    </row>
    <row r="297" spans="2:10" x14ac:dyDescent="0.2">
      <c r="B297" s="277" t="s">
        <v>54</v>
      </c>
      <c r="C297" s="230"/>
      <c r="D297" s="231" t="s">
        <v>713</v>
      </c>
      <c r="E297" s="231"/>
      <c r="F297" s="231"/>
      <c r="G297" s="231"/>
      <c r="H297" s="231"/>
      <c r="I297" s="231"/>
      <c r="J297" s="232"/>
    </row>
    <row r="298" spans="2:10" ht="36.75" customHeight="1" x14ac:dyDescent="0.2">
      <c r="B298" s="204" t="s">
        <v>403</v>
      </c>
      <c r="C298" s="201">
        <v>100775</v>
      </c>
      <c r="D298" s="672" t="s">
        <v>1170</v>
      </c>
      <c r="E298" s="672"/>
      <c r="F298" s="672"/>
      <c r="G298" s="672"/>
      <c r="H298" s="672"/>
      <c r="I298" s="672"/>
      <c r="J298" s="201" t="s">
        <v>187</v>
      </c>
    </row>
    <row r="299" spans="2:10" x14ac:dyDescent="0.2">
      <c r="B299" s="673" t="s">
        <v>217</v>
      </c>
      <c r="C299" s="674"/>
      <c r="D299" s="674"/>
      <c r="E299" s="674"/>
      <c r="F299" s="674"/>
      <c r="G299" s="675"/>
      <c r="H299" s="676" t="s">
        <v>230</v>
      </c>
      <c r="I299" s="676"/>
      <c r="J299" s="269" t="s">
        <v>221</v>
      </c>
    </row>
    <row r="300" spans="2:10" x14ac:dyDescent="0.2">
      <c r="B300" s="677"/>
      <c r="C300" s="678"/>
      <c r="D300" s="678"/>
      <c r="E300" s="678"/>
      <c r="F300" s="678"/>
      <c r="G300" s="679"/>
      <c r="H300" s="680">
        <v>923.21</v>
      </c>
      <c r="I300" s="681"/>
      <c r="J300" s="202" t="s">
        <v>230</v>
      </c>
    </row>
    <row r="301" spans="2:10" x14ac:dyDescent="0.2">
      <c r="B301" s="682" t="s">
        <v>222</v>
      </c>
      <c r="C301" s="683"/>
      <c r="D301" s="683"/>
      <c r="E301" s="683"/>
      <c r="F301" s="683"/>
      <c r="G301" s="684"/>
      <c r="H301" s="685">
        <v>923.21</v>
      </c>
      <c r="I301" s="686"/>
      <c r="J301" s="203"/>
    </row>
    <row r="302" spans="2:10" ht="36" customHeight="1" x14ac:dyDescent="0.2">
      <c r="B302" s="204" t="s">
        <v>404</v>
      </c>
      <c r="C302" s="201">
        <v>92580</v>
      </c>
      <c r="D302" s="672" t="s">
        <v>1208</v>
      </c>
      <c r="E302" s="672"/>
      <c r="F302" s="672"/>
      <c r="G302" s="672"/>
      <c r="H302" s="672"/>
      <c r="I302" s="672"/>
      <c r="J302" s="201" t="s">
        <v>42</v>
      </c>
    </row>
    <row r="303" spans="2:10" ht="12.75" customHeight="1" x14ac:dyDescent="0.2">
      <c r="B303" s="673" t="s">
        <v>217</v>
      </c>
      <c r="C303" s="674"/>
      <c r="D303" s="674"/>
      <c r="E303" s="674"/>
      <c r="F303" s="674"/>
      <c r="G303" s="675"/>
      <c r="H303" s="771" t="s">
        <v>237</v>
      </c>
      <c r="I303" s="772"/>
      <c r="J303" s="269" t="s">
        <v>221</v>
      </c>
    </row>
    <row r="304" spans="2:10" ht="12.75" customHeight="1" x14ac:dyDescent="0.2">
      <c r="B304" s="677" t="s">
        <v>736</v>
      </c>
      <c r="C304" s="678"/>
      <c r="D304" s="678"/>
      <c r="E304" s="678"/>
      <c r="F304" s="678"/>
      <c r="G304" s="679"/>
      <c r="H304" s="680">
        <v>165.73</v>
      </c>
      <c r="I304" s="681"/>
      <c r="J304" s="202" t="s">
        <v>220</v>
      </c>
    </row>
    <row r="305" spans="2:10" x14ac:dyDescent="0.2">
      <c r="B305" s="682" t="s">
        <v>222</v>
      </c>
      <c r="C305" s="683"/>
      <c r="D305" s="683"/>
      <c r="E305" s="683"/>
      <c r="F305" s="683"/>
      <c r="G305" s="684"/>
      <c r="H305" s="685">
        <v>165.73</v>
      </c>
      <c r="I305" s="686"/>
      <c r="J305" s="203"/>
    </row>
    <row r="306" spans="2:10" x14ac:dyDescent="0.2">
      <c r="B306" s="277" t="s">
        <v>55</v>
      </c>
      <c r="C306" s="230"/>
      <c r="D306" s="231" t="s">
        <v>716</v>
      </c>
      <c r="E306" s="231"/>
      <c r="F306" s="231"/>
      <c r="G306" s="231"/>
      <c r="H306" s="231"/>
      <c r="I306" s="231"/>
      <c r="J306" s="232"/>
    </row>
    <row r="307" spans="2:10" x14ac:dyDescent="0.2">
      <c r="B307" s="204" t="s">
        <v>264</v>
      </c>
      <c r="C307" s="201">
        <v>94216</v>
      </c>
      <c r="D307" s="672" t="s">
        <v>1169</v>
      </c>
      <c r="E307" s="672"/>
      <c r="F307" s="672"/>
      <c r="G307" s="672"/>
      <c r="H307" s="672"/>
      <c r="I307" s="672"/>
      <c r="J307" s="201" t="s">
        <v>42</v>
      </c>
    </row>
    <row r="308" spans="2:10" ht="12.75" customHeight="1" x14ac:dyDescent="0.2">
      <c r="B308" s="673" t="s">
        <v>217</v>
      </c>
      <c r="C308" s="674"/>
      <c r="D308" s="674"/>
      <c r="E308" s="674"/>
      <c r="F308" s="674"/>
      <c r="G308" s="675"/>
      <c r="H308" s="676" t="s">
        <v>237</v>
      </c>
      <c r="I308" s="676"/>
      <c r="J308" s="269" t="s">
        <v>221</v>
      </c>
    </row>
    <row r="309" spans="2:10" ht="12.75" customHeight="1" x14ac:dyDescent="0.2">
      <c r="B309" s="677" t="s">
        <v>736</v>
      </c>
      <c r="C309" s="678"/>
      <c r="D309" s="678"/>
      <c r="E309" s="678"/>
      <c r="F309" s="678"/>
      <c r="G309" s="679"/>
      <c r="H309" s="680">
        <v>165.73</v>
      </c>
      <c r="I309" s="681"/>
      <c r="J309" s="202" t="s">
        <v>220</v>
      </c>
    </row>
    <row r="310" spans="2:10" x14ac:dyDescent="0.2">
      <c r="B310" s="682" t="s">
        <v>222</v>
      </c>
      <c r="C310" s="683"/>
      <c r="D310" s="683"/>
      <c r="E310" s="683"/>
      <c r="F310" s="683"/>
      <c r="G310" s="684"/>
      <c r="H310" s="685">
        <v>165.73</v>
      </c>
      <c r="I310" s="686"/>
      <c r="J310" s="203"/>
    </row>
    <row r="311" spans="2:10" x14ac:dyDescent="0.2">
      <c r="B311" s="277" t="s">
        <v>818</v>
      </c>
      <c r="C311" s="230"/>
      <c r="D311" s="231" t="s">
        <v>717</v>
      </c>
      <c r="E311" s="231"/>
      <c r="F311" s="231"/>
      <c r="G311" s="231"/>
      <c r="H311" s="231"/>
      <c r="I311" s="231"/>
      <c r="J311" s="232"/>
    </row>
    <row r="312" spans="2:10" ht="12.75" customHeight="1" x14ac:dyDescent="0.2">
      <c r="B312" s="204" t="s">
        <v>819</v>
      </c>
      <c r="C312" s="201">
        <v>1001000135</v>
      </c>
      <c r="D312" s="672" t="s">
        <v>1209</v>
      </c>
      <c r="E312" s="672"/>
      <c r="F312" s="672"/>
      <c r="G312" s="672"/>
      <c r="H312" s="672"/>
      <c r="I312" s="672"/>
      <c r="J312" s="201" t="s">
        <v>139</v>
      </c>
    </row>
    <row r="313" spans="2:10" x14ac:dyDescent="0.2">
      <c r="B313" s="673" t="s">
        <v>217</v>
      </c>
      <c r="C313" s="674"/>
      <c r="D313" s="674"/>
      <c r="E313" s="674"/>
      <c r="F313" s="674"/>
      <c r="G313" s="675"/>
      <c r="H313" s="676" t="s">
        <v>226</v>
      </c>
      <c r="I313" s="676"/>
      <c r="J313" s="269" t="s">
        <v>221</v>
      </c>
    </row>
    <row r="314" spans="2:10" x14ac:dyDescent="0.2">
      <c r="B314" s="677"/>
      <c r="C314" s="678"/>
      <c r="D314" s="678"/>
      <c r="E314" s="678"/>
      <c r="F314" s="678"/>
      <c r="G314" s="679"/>
      <c r="H314" s="680">
        <v>22</v>
      </c>
      <c r="I314" s="681"/>
      <c r="J314" s="202" t="s">
        <v>226</v>
      </c>
    </row>
    <row r="315" spans="2:10" x14ac:dyDescent="0.2">
      <c r="B315" s="682" t="s">
        <v>222</v>
      </c>
      <c r="C315" s="683"/>
      <c r="D315" s="683"/>
      <c r="E315" s="683"/>
      <c r="F315" s="683"/>
      <c r="G315" s="684"/>
      <c r="H315" s="685">
        <v>22</v>
      </c>
      <c r="I315" s="686"/>
      <c r="J315" s="203"/>
    </row>
    <row r="316" spans="2:10" ht="12.75" customHeight="1" x14ac:dyDescent="0.2">
      <c r="B316" s="204" t="s">
        <v>820</v>
      </c>
      <c r="C316" s="201">
        <v>94231</v>
      </c>
      <c r="D316" s="672" t="s">
        <v>1210</v>
      </c>
      <c r="E316" s="672"/>
      <c r="F316" s="672"/>
      <c r="G316" s="672"/>
      <c r="H316" s="672"/>
      <c r="I316" s="672"/>
      <c r="J316" s="201" t="s">
        <v>139</v>
      </c>
    </row>
    <row r="317" spans="2:10" x14ac:dyDescent="0.2">
      <c r="B317" s="673" t="s">
        <v>217</v>
      </c>
      <c r="C317" s="674"/>
      <c r="D317" s="674"/>
      <c r="E317" s="674"/>
      <c r="F317" s="674"/>
      <c r="G317" s="675"/>
      <c r="H317" s="676" t="s">
        <v>226</v>
      </c>
      <c r="I317" s="676"/>
      <c r="J317" s="269" t="s">
        <v>221</v>
      </c>
    </row>
    <row r="318" spans="2:10" x14ac:dyDescent="0.2">
      <c r="B318" s="677"/>
      <c r="C318" s="678"/>
      <c r="D318" s="678"/>
      <c r="E318" s="678"/>
      <c r="F318" s="678"/>
      <c r="G318" s="679"/>
      <c r="H318" s="680">
        <v>15.07</v>
      </c>
      <c r="I318" s="681"/>
      <c r="J318" s="202" t="s">
        <v>226</v>
      </c>
    </row>
    <row r="319" spans="2:10" x14ac:dyDescent="0.2">
      <c r="B319" s="682" t="s">
        <v>222</v>
      </c>
      <c r="C319" s="683"/>
      <c r="D319" s="683"/>
      <c r="E319" s="683"/>
      <c r="F319" s="683"/>
      <c r="G319" s="684"/>
      <c r="H319" s="685">
        <v>15.07</v>
      </c>
      <c r="I319" s="686"/>
      <c r="J319" s="203"/>
    </row>
    <row r="320" spans="2:10" ht="12.75" customHeight="1" x14ac:dyDescent="0.2">
      <c r="B320" s="204" t="s">
        <v>1143</v>
      </c>
      <c r="C320" s="201">
        <v>101979</v>
      </c>
      <c r="D320" s="672" t="s">
        <v>1211</v>
      </c>
      <c r="E320" s="672"/>
      <c r="F320" s="672"/>
      <c r="G320" s="672"/>
      <c r="H320" s="672"/>
      <c r="I320" s="672"/>
      <c r="J320" s="201" t="s">
        <v>139</v>
      </c>
    </row>
    <row r="321" spans="2:10" x14ac:dyDescent="0.2">
      <c r="B321" s="673" t="s">
        <v>217</v>
      </c>
      <c r="C321" s="674"/>
      <c r="D321" s="674"/>
      <c r="E321" s="674"/>
      <c r="F321" s="674"/>
      <c r="G321" s="675"/>
      <c r="H321" s="676" t="s">
        <v>226</v>
      </c>
      <c r="I321" s="676"/>
      <c r="J321" s="269" t="s">
        <v>221</v>
      </c>
    </row>
    <row r="322" spans="2:10" ht="12.75" customHeight="1" x14ac:dyDescent="0.2">
      <c r="B322" s="677"/>
      <c r="C322" s="678"/>
      <c r="D322" s="678"/>
      <c r="E322" s="678"/>
      <c r="F322" s="678"/>
      <c r="G322" s="679"/>
      <c r="H322" s="680">
        <v>59.49</v>
      </c>
      <c r="I322" s="681"/>
      <c r="J322" s="202" t="s">
        <v>226</v>
      </c>
    </row>
    <row r="323" spans="2:10" ht="12" customHeight="1" x14ac:dyDescent="0.2">
      <c r="B323" s="682" t="s">
        <v>222</v>
      </c>
      <c r="C323" s="683"/>
      <c r="D323" s="683"/>
      <c r="E323" s="683"/>
      <c r="F323" s="683"/>
      <c r="G323" s="684"/>
      <c r="H323" s="685">
        <v>59.49</v>
      </c>
      <c r="I323" s="686"/>
      <c r="J323" s="203"/>
    </row>
    <row r="324" spans="2:10" x14ac:dyDescent="0.2">
      <c r="B324" s="221" t="s">
        <v>118</v>
      </c>
      <c r="C324" s="222"/>
      <c r="D324" s="223" t="s">
        <v>119</v>
      </c>
      <c r="E324" s="223"/>
      <c r="F324" s="223"/>
      <c r="G324" s="223"/>
      <c r="H324" s="223"/>
      <c r="I324" s="223"/>
      <c r="J324" s="224"/>
    </row>
    <row r="325" spans="2:10" x14ac:dyDescent="0.2">
      <c r="B325" s="277" t="s">
        <v>120</v>
      </c>
      <c r="C325" s="230"/>
      <c r="D325" s="231" t="s">
        <v>737</v>
      </c>
      <c r="E325" s="231"/>
      <c r="F325" s="231"/>
      <c r="G325" s="231"/>
      <c r="H325" s="231"/>
      <c r="I325" s="231"/>
      <c r="J325" s="232"/>
    </row>
    <row r="326" spans="2:10" ht="12.75" customHeight="1" x14ac:dyDescent="0.2">
      <c r="B326" s="204" t="s">
        <v>714</v>
      </c>
      <c r="C326" s="201">
        <v>1501000100</v>
      </c>
      <c r="D326" s="672" t="s">
        <v>1212</v>
      </c>
      <c r="E326" s="672"/>
      <c r="F326" s="672"/>
      <c r="G326" s="672"/>
      <c r="H326" s="672"/>
      <c r="I326" s="672"/>
      <c r="J326" s="201" t="s">
        <v>42</v>
      </c>
    </row>
    <row r="327" spans="2:10" ht="24" customHeight="1" x14ac:dyDescent="0.2">
      <c r="B327" s="726" t="s">
        <v>217</v>
      </c>
      <c r="C327" s="726"/>
      <c r="D327" s="726"/>
      <c r="E327" s="726"/>
      <c r="F327" s="309" t="s">
        <v>220</v>
      </c>
      <c r="G327" s="309" t="s">
        <v>747</v>
      </c>
      <c r="H327" s="711" t="s">
        <v>242</v>
      </c>
      <c r="I327" s="713"/>
      <c r="J327" s="309" t="s">
        <v>221</v>
      </c>
    </row>
    <row r="328" spans="2:10" x14ac:dyDescent="0.2">
      <c r="B328" s="736" t="s">
        <v>1041</v>
      </c>
      <c r="C328" s="736"/>
      <c r="D328" s="736"/>
      <c r="E328" s="736"/>
      <c r="F328" s="310">
        <v>0.67500000000000027</v>
      </c>
      <c r="G328" s="338">
        <v>1</v>
      </c>
      <c r="H328" s="690">
        <v>0.67500000000000027</v>
      </c>
      <c r="I328" s="691"/>
      <c r="J328" s="730" t="s">
        <v>1053</v>
      </c>
    </row>
    <row r="329" spans="2:10" x14ac:dyDescent="0.2">
      <c r="B329" s="699" t="s">
        <v>1042</v>
      </c>
      <c r="C329" s="700"/>
      <c r="D329" s="700"/>
      <c r="E329" s="701"/>
      <c r="F329" s="310">
        <v>0.67500000000000027</v>
      </c>
      <c r="G329" s="338">
        <v>1</v>
      </c>
      <c r="H329" s="690">
        <v>0.67500000000000027</v>
      </c>
      <c r="I329" s="691"/>
      <c r="J329" s="731"/>
    </row>
    <row r="330" spans="2:10" x14ac:dyDescent="0.2">
      <c r="B330" s="732"/>
      <c r="C330" s="733"/>
      <c r="D330" s="733"/>
      <c r="E330" s="734"/>
      <c r="F330" s="310">
        <v>0.67500000000000027</v>
      </c>
      <c r="G330" s="338">
        <v>1</v>
      </c>
      <c r="H330" s="690">
        <v>0.67500000000000027</v>
      </c>
      <c r="I330" s="691"/>
      <c r="J330" s="731"/>
    </row>
    <row r="331" spans="2:10" x14ac:dyDescent="0.2">
      <c r="B331" s="732"/>
      <c r="C331" s="733"/>
      <c r="D331" s="733"/>
      <c r="E331" s="734"/>
      <c r="F331" s="310">
        <v>0.67500000000000027</v>
      </c>
      <c r="G331" s="338">
        <v>1</v>
      </c>
      <c r="H331" s="690">
        <v>0.67500000000000027</v>
      </c>
      <c r="I331" s="691"/>
      <c r="J331" s="731"/>
    </row>
    <row r="332" spans="2:10" x14ac:dyDescent="0.2">
      <c r="B332" s="732"/>
      <c r="C332" s="733"/>
      <c r="D332" s="733"/>
      <c r="E332" s="734"/>
      <c r="F332" s="310">
        <v>0.67500000000000027</v>
      </c>
      <c r="G332" s="338">
        <v>1</v>
      </c>
      <c r="H332" s="690">
        <v>0.67500000000000027</v>
      </c>
      <c r="I332" s="691"/>
      <c r="J332" s="731"/>
    </row>
    <row r="333" spans="2:10" x14ac:dyDescent="0.2">
      <c r="B333" s="732"/>
      <c r="C333" s="733"/>
      <c r="D333" s="733"/>
      <c r="E333" s="734"/>
      <c r="F333" s="310">
        <v>0.67500000000000027</v>
      </c>
      <c r="G333" s="338">
        <v>1</v>
      </c>
      <c r="H333" s="690">
        <v>0.67500000000000027</v>
      </c>
      <c r="I333" s="691"/>
      <c r="J333" s="731"/>
    </row>
    <row r="334" spans="2:10" x14ac:dyDescent="0.2">
      <c r="B334" s="723"/>
      <c r="C334" s="724"/>
      <c r="D334" s="724"/>
      <c r="E334" s="725"/>
      <c r="F334" s="310">
        <v>0.3</v>
      </c>
      <c r="G334" s="338">
        <v>1</v>
      </c>
      <c r="H334" s="690">
        <v>0.3</v>
      </c>
      <c r="I334" s="691"/>
      <c r="J334" s="731"/>
    </row>
    <row r="335" spans="2:10" x14ac:dyDescent="0.2">
      <c r="B335" s="699" t="s">
        <v>1043</v>
      </c>
      <c r="C335" s="700"/>
      <c r="D335" s="700"/>
      <c r="E335" s="701"/>
      <c r="F335" s="310">
        <v>1.6800000000000002</v>
      </c>
      <c r="G335" s="338">
        <v>2</v>
      </c>
      <c r="H335" s="690">
        <v>3.3600000000000003</v>
      </c>
      <c r="I335" s="691"/>
      <c r="J335" s="731"/>
    </row>
    <row r="336" spans="2:10" x14ac:dyDescent="0.2">
      <c r="B336" s="723"/>
      <c r="C336" s="724"/>
      <c r="D336" s="724"/>
      <c r="E336" s="725"/>
      <c r="F336" s="310">
        <v>0.21000000000000002</v>
      </c>
      <c r="G336" s="338">
        <v>2</v>
      </c>
      <c r="H336" s="690">
        <v>0.42000000000000004</v>
      </c>
      <c r="I336" s="691"/>
      <c r="J336" s="731"/>
    </row>
    <row r="337" spans="2:10" x14ac:dyDescent="0.2">
      <c r="B337" s="736" t="s">
        <v>1044</v>
      </c>
      <c r="C337" s="736"/>
      <c r="D337" s="736"/>
      <c r="E337" s="736"/>
      <c r="F337" s="310">
        <v>0.66</v>
      </c>
      <c r="G337" s="338">
        <v>1</v>
      </c>
      <c r="H337" s="690">
        <v>0.66</v>
      </c>
      <c r="I337" s="691"/>
      <c r="J337" s="731"/>
    </row>
    <row r="338" spans="2:10" ht="12.75" customHeight="1" x14ac:dyDescent="0.2">
      <c r="B338" s="736" t="s">
        <v>1045</v>
      </c>
      <c r="C338" s="736"/>
      <c r="D338" s="736"/>
      <c r="E338" s="736"/>
      <c r="F338" s="310">
        <v>0.38850000000000001</v>
      </c>
      <c r="G338" s="338">
        <v>1</v>
      </c>
      <c r="H338" s="690">
        <v>0.38850000000000001</v>
      </c>
      <c r="I338" s="691"/>
      <c r="J338" s="731"/>
    </row>
    <row r="339" spans="2:10" x14ac:dyDescent="0.2">
      <c r="B339" s="736" t="s">
        <v>1046</v>
      </c>
      <c r="C339" s="736"/>
      <c r="D339" s="736"/>
      <c r="E339" s="736"/>
      <c r="F339" s="310">
        <v>5.91</v>
      </c>
      <c r="G339" s="338">
        <v>1</v>
      </c>
      <c r="H339" s="690">
        <v>5.91</v>
      </c>
      <c r="I339" s="691"/>
      <c r="J339" s="731"/>
    </row>
    <row r="340" spans="2:10" x14ac:dyDescent="0.2">
      <c r="B340" s="736" t="s">
        <v>1047</v>
      </c>
      <c r="C340" s="736"/>
      <c r="D340" s="736"/>
      <c r="E340" s="736"/>
      <c r="F340" s="310">
        <v>6.5700000000000012</v>
      </c>
      <c r="G340" s="338">
        <v>1</v>
      </c>
      <c r="H340" s="690">
        <v>6.5700000000000012</v>
      </c>
      <c r="I340" s="691"/>
      <c r="J340" s="731"/>
    </row>
    <row r="341" spans="2:10" x14ac:dyDescent="0.2">
      <c r="B341" s="736" t="s">
        <v>1049</v>
      </c>
      <c r="C341" s="736"/>
      <c r="D341" s="736"/>
      <c r="E341" s="736"/>
      <c r="F341" s="310">
        <v>0.58800000000000008</v>
      </c>
      <c r="G341" s="338">
        <v>2</v>
      </c>
      <c r="H341" s="690">
        <v>1.1760000000000002</v>
      </c>
      <c r="I341" s="691"/>
      <c r="J341" s="731"/>
    </row>
    <row r="342" spans="2:10" x14ac:dyDescent="0.2">
      <c r="B342" s="736" t="s">
        <v>1048</v>
      </c>
      <c r="C342" s="736"/>
      <c r="D342" s="736"/>
      <c r="E342" s="736"/>
      <c r="F342" s="310">
        <v>6</v>
      </c>
      <c r="G342" s="338">
        <v>1</v>
      </c>
      <c r="H342" s="690">
        <v>6</v>
      </c>
      <c r="I342" s="691"/>
      <c r="J342" s="731"/>
    </row>
    <row r="343" spans="2:10" x14ac:dyDescent="0.2">
      <c r="B343" s="699" t="s">
        <v>1050</v>
      </c>
      <c r="C343" s="700"/>
      <c r="D343" s="700"/>
      <c r="E343" s="701"/>
      <c r="F343" s="310">
        <v>0.57599999999999996</v>
      </c>
      <c r="G343" s="338">
        <v>1</v>
      </c>
      <c r="H343" s="690">
        <v>0.57599999999999996</v>
      </c>
      <c r="I343" s="691"/>
      <c r="J343" s="731"/>
    </row>
    <row r="344" spans="2:10" x14ac:dyDescent="0.2">
      <c r="B344" s="723"/>
      <c r="C344" s="724"/>
      <c r="D344" s="724"/>
      <c r="E344" s="725"/>
      <c r="F344" s="310">
        <v>0.57599999999999996</v>
      </c>
      <c r="G344" s="338">
        <v>1</v>
      </c>
      <c r="H344" s="690">
        <v>0.57599999999999996</v>
      </c>
      <c r="I344" s="691"/>
      <c r="J344" s="731"/>
    </row>
    <row r="345" spans="2:10" x14ac:dyDescent="0.2">
      <c r="B345" s="736" t="s">
        <v>1051</v>
      </c>
      <c r="C345" s="736"/>
      <c r="D345" s="736"/>
      <c r="E345" s="736"/>
      <c r="F345" s="310">
        <v>13.799999999999999</v>
      </c>
      <c r="G345" s="338">
        <v>2</v>
      </c>
      <c r="H345" s="690">
        <v>27.599999999999998</v>
      </c>
      <c r="I345" s="691"/>
      <c r="J345" s="731"/>
    </row>
    <row r="346" spans="2:10" x14ac:dyDescent="0.2">
      <c r="B346" s="736" t="s">
        <v>997</v>
      </c>
      <c r="C346" s="736"/>
      <c r="D346" s="736"/>
      <c r="E346" s="736"/>
      <c r="F346" s="310">
        <v>0.57599999999999996</v>
      </c>
      <c r="G346" s="338">
        <v>1</v>
      </c>
      <c r="H346" s="690">
        <v>0.57599999999999996</v>
      </c>
      <c r="I346" s="691"/>
      <c r="J346" s="735"/>
    </row>
    <row r="347" spans="2:10" x14ac:dyDescent="0.2">
      <c r="B347" s="705" t="s">
        <v>222</v>
      </c>
      <c r="C347" s="706"/>
      <c r="D347" s="706"/>
      <c r="E347" s="706"/>
      <c r="F347" s="706"/>
      <c r="G347" s="707"/>
      <c r="H347" s="685">
        <v>58.162500000000001</v>
      </c>
      <c r="I347" s="686"/>
      <c r="J347" s="203"/>
    </row>
    <row r="348" spans="2:10" ht="30" customHeight="1" x14ac:dyDescent="0.2">
      <c r="B348" s="201" t="s">
        <v>715</v>
      </c>
      <c r="C348" s="201">
        <v>87529</v>
      </c>
      <c r="D348" s="672" t="s">
        <v>1213</v>
      </c>
      <c r="E348" s="672"/>
      <c r="F348" s="672"/>
      <c r="G348" s="672"/>
      <c r="H348" s="672"/>
      <c r="I348" s="672"/>
      <c r="J348" s="201" t="s">
        <v>42</v>
      </c>
    </row>
    <row r="349" spans="2:10" ht="24" customHeight="1" x14ac:dyDescent="0.2">
      <c r="B349" s="726" t="s">
        <v>217</v>
      </c>
      <c r="C349" s="726"/>
      <c r="D349" s="726"/>
      <c r="E349" s="726"/>
      <c r="F349" s="309" t="s">
        <v>220</v>
      </c>
      <c r="G349" s="309" t="s">
        <v>747</v>
      </c>
      <c r="H349" s="711" t="s">
        <v>242</v>
      </c>
      <c r="I349" s="713"/>
      <c r="J349" s="309" t="s">
        <v>221</v>
      </c>
    </row>
    <row r="350" spans="2:10" x14ac:dyDescent="0.2">
      <c r="B350" s="687" t="s">
        <v>1041</v>
      </c>
      <c r="C350" s="688"/>
      <c r="D350" s="688"/>
      <c r="E350" s="689"/>
      <c r="F350" s="310">
        <v>0.67500000000000027</v>
      </c>
      <c r="G350" s="338">
        <v>1</v>
      </c>
      <c r="H350" s="690">
        <v>0.67500000000000027</v>
      </c>
      <c r="I350" s="691"/>
      <c r="J350" s="730" t="s">
        <v>1053</v>
      </c>
    </row>
    <row r="351" spans="2:10" x14ac:dyDescent="0.2">
      <c r="B351" s="699" t="s">
        <v>1042</v>
      </c>
      <c r="C351" s="700"/>
      <c r="D351" s="700"/>
      <c r="E351" s="701"/>
      <c r="F351" s="310">
        <v>0.67500000000000027</v>
      </c>
      <c r="G351" s="338">
        <v>1</v>
      </c>
      <c r="H351" s="690">
        <v>0.67500000000000027</v>
      </c>
      <c r="I351" s="691"/>
      <c r="J351" s="731"/>
    </row>
    <row r="352" spans="2:10" x14ac:dyDescent="0.2">
      <c r="B352" s="732"/>
      <c r="C352" s="733"/>
      <c r="D352" s="733"/>
      <c r="E352" s="734"/>
      <c r="F352" s="310">
        <v>0.67500000000000027</v>
      </c>
      <c r="G352" s="338">
        <v>1</v>
      </c>
      <c r="H352" s="690">
        <v>0.67500000000000027</v>
      </c>
      <c r="I352" s="691"/>
      <c r="J352" s="731"/>
    </row>
    <row r="353" spans="2:10" x14ac:dyDescent="0.2">
      <c r="B353" s="732"/>
      <c r="C353" s="733"/>
      <c r="D353" s="733"/>
      <c r="E353" s="734"/>
      <c r="F353" s="310">
        <v>0.67500000000000027</v>
      </c>
      <c r="G353" s="338">
        <v>1</v>
      </c>
      <c r="H353" s="690">
        <v>0.67500000000000027</v>
      </c>
      <c r="I353" s="691"/>
      <c r="J353" s="731"/>
    </row>
    <row r="354" spans="2:10" x14ac:dyDescent="0.2">
      <c r="B354" s="732"/>
      <c r="C354" s="733"/>
      <c r="D354" s="733"/>
      <c r="E354" s="734"/>
      <c r="F354" s="310">
        <v>0.67500000000000027</v>
      </c>
      <c r="G354" s="338">
        <v>1</v>
      </c>
      <c r="H354" s="690">
        <v>0.67500000000000027</v>
      </c>
      <c r="I354" s="691"/>
      <c r="J354" s="731"/>
    </row>
    <row r="355" spans="2:10" x14ac:dyDescent="0.2">
      <c r="B355" s="732"/>
      <c r="C355" s="733"/>
      <c r="D355" s="733"/>
      <c r="E355" s="734"/>
      <c r="F355" s="310">
        <v>0.67500000000000027</v>
      </c>
      <c r="G355" s="338">
        <v>1</v>
      </c>
      <c r="H355" s="690">
        <v>0.67500000000000027</v>
      </c>
      <c r="I355" s="691"/>
      <c r="J355" s="731"/>
    </row>
    <row r="356" spans="2:10" x14ac:dyDescent="0.2">
      <c r="B356" s="723"/>
      <c r="C356" s="724"/>
      <c r="D356" s="724"/>
      <c r="E356" s="725"/>
      <c r="F356" s="310">
        <v>0.3</v>
      </c>
      <c r="G356" s="338">
        <v>1</v>
      </c>
      <c r="H356" s="690">
        <v>0.3</v>
      </c>
      <c r="I356" s="691"/>
      <c r="J356" s="731"/>
    </row>
    <row r="357" spans="2:10" x14ac:dyDescent="0.2">
      <c r="B357" s="699" t="s">
        <v>1043</v>
      </c>
      <c r="C357" s="700"/>
      <c r="D357" s="700"/>
      <c r="E357" s="701"/>
      <c r="F357" s="310">
        <v>1.6800000000000002</v>
      </c>
      <c r="G357" s="338">
        <v>2</v>
      </c>
      <c r="H357" s="690">
        <v>3.3600000000000003</v>
      </c>
      <c r="I357" s="691"/>
      <c r="J357" s="731"/>
    </row>
    <row r="358" spans="2:10" x14ac:dyDescent="0.2">
      <c r="B358" s="723"/>
      <c r="C358" s="724"/>
      <c r="D358" s="724"/>
      <c r="E358" s="725"/>
      <c r="F358" s="310">
        <v>0.21000000000000002</v>
      </c>
      <c r="G358" s="338">
        <v>2</v>
      </c>
      <c r="H358" s="690">
        <v>0.42000000000000004</v>
      </c>
      <c r="I358" s="691"/>
      <c r="J358" s="731"/>
    </row>
    <row r="359" spans="2:10" x14ac:dyDescent="0.2">
      <c r="B359" s="687" t="s">
        <v>1044</v>
      </c>
      <c r="C359" s="688"/>
      <c r="D359" s="688"/>
      <c r="E359" s="689"/>
      <c r="F359" s="310">
        <v>0.66</v>
      </c>
      <c r="G359" s="338">
        <v>1</v>
      </c>
      <c r="H359" s="690">
        <v>0.66</v>
      </c>
      <c r="I359" s="691"/>
      <c r="J359" s="731"/>
    </row>
    <row r="360" spans="2:10" ht="12.75" customHeight="1" x14ac:dyDescent="0.2">
      <c r="B360" s="687" t="s">
        <v>1045</v>
      </c>
      <c r="C360" s="688"/>
      <c r="D360" s="688"/>
      <c r="E360" s="689"/>
      <c r="F360" s="310">
        <v>0.38850000000000001</v>
      </c>
      <c r="G360" s="338">
        <v>1</v>
      </c>
      <c r="H360" s="690">
        <v>0.38850000000000001</v>
      </c>
      <c r="I360" s="691"/>
      <c r="J360" s="731"/>
    </row>
    <row r="361" spans="2:10" x14ac:dyDescent="0.2">
      <c r="B361" s="687" t="s">
        <v>1046</v>
      </c>
      <c r="C361" s="688"/>
      <c r="D361" s="688"/>
      <c r="E361" s="689"/>
      <c r="F361" s="310">
        <v>5.91</v>
      </c>
      <c r="G361" s="338">
        <v>1</v>
      </c>
      <c r="H361" s="690">
        <v>5.91</v>
      </c>
      <c r="I361" s="691"/>
      <c r="J361" s="731"/>
    </row>
    <row r="362" spans="2:10" x14ac:dyDescent="0.2">
      <c r="B362" s="687" t="s">
        <v>1047</v>
      </c>
      <c r="C362" s="688"/>
      <c r="D362" s="688"/>
      <c r="E362" s="689"/>
      <c r="F362" s="310">
        <v>6.5700000000000012</v>
      </c>
      <c r="G362" s="338">
        <v>1</v>
      </c>
      <c r="H362" s="690">
        <v>6.5700000000000012</v>
      </c>
      <c r="I362" s="691"/>
      <c r="J362" s="731"/>
    </row>
    <row r="363" spans="2:10" x14ac:dyDescent="0.2">
      <c r="B363" s="687" t="s">
        <v>1049</v>
      </c>
      <c r="C363" s="688"/>
      <c r="D363" s="688"/>
      <c r="E363" s="689"/>
      <c r="F363" s="310">
        <v>0.58800000000000008</v>
      </c>
      <c r="G363" s="338">
        <v>2</v>
      </c>
      <c r="H363" s="690">
        <v>1.1760000000000002</v>
      </c>
      <c r="I363" s="691"/>
      <c r="J363" s="731"/>
    </row>
    <row r="364" spans="2:10" x14ac:dyDescent="0.2">
      <c r="B364" s="699" t="s">
        <v>1050</v>
      </c>
      <c r="C364" s="700"/>
      <c r="D364" s="700"/>
      <c r="E364" s="701"/>
      <c r="F364" s="310">
        <v>0.57599999999999996</v>
      </c>
      <c r="G364" s="338">
        <v>1</v>
      </c>
      <c r="H364" s="690">
        <v>0.57599999999999996</v>
      </c>
      <c r="I364" s="691"/>
      <c r="J364" s="731"/>
    </row>
    <row r="365" spans="2:10" x14ac:dyDescent="0.2">
      <c r="B365" s="723"/>
      <c r="C365" s="724"/>
      <c r="D365" s="724"/>
      <c r="E365" s="725"/>
      <c r="F365" s="310">
        <v>0.57599999999999996</v>
      </c>
      <c r="G365" s="338">
        <v>1</v>
      </c>
      <c r="H365" s="690">
        <v>0.57599999999999996</v>
      </c>
      <c r="I365" s="691"/>
      <c r="J365" s="731"/>
    </row>
    <row r="366" spans="2:10" x14ac:dyDescent="0.2">
      <c r="B366" s="687" t="s">
        <v>1051</v>
      </c>
      <c r="C366" s="688"/>
      <c r="D366" s="688"/>
      <c r="E366" s="689"/>
      <c r="F366" s="310">
        <v>13.799999999999999</v>
      </c>
      <c r="G366" s="338">
        <v>2</v>
      </c>
      <c r="H366" s="690">
        <v>27.599999999999998</v>
      </c>
      <c r="I366" s="691"/>
      <c r="J366" s="731"/>
    </row>
    <row r="367" spans="2:10" x14ac:dyDescent="0.2">
      <c r="B367" s="687" t="s">
        <v>997</v>
      </c>
      <c r="C367" s="688"/>
      <c r="D367" s="688"/>
      <c r="E367" s="689"/>
      <c r="F367" s="310">
        <v>0.57599999999999996</v>
      </c>
      <c r="G367" s="338">
        <v>1</v>
      </c>
      <c r="H367" s="690">
        <v>0.57599999999999996</v>
      </c>
      <c r="I367" s="691"/>
      <c r="J367" s="735"/>
    </row>
    <row r="368" spans="2:10" x14ac:dyDescent="0.2">
      <c r="B368" s="705" t="s">
        <v>222</v>
      </c>
      <c r="C368" s="706"/>
      <c r="D368" s="706"/>
      <c r="E368" s="706"/>
      <c r="F368" s="706"/>
      <c r="G368" s="707"/>
      <c r="H368" s="685">
        <v>52.162500000000001</v>
      </c>
      <c r="I368" s="686"/>
      <c r="J368" s="203"/>
    </row>
    <row r="369" spans="2:10" x14ac:dyDescent="0.2">
      <c r="B369" s="727" t="s">
        <v>150</v>
      </c>
      <c r="C369" s="728"/>
      <c r="D369" s="728"/>
      <c r="E369" s="728"/>
      <c r="F369" s="728"/>
      <c r="G369" s="728"/>
      <c r="H369" s="728"/>
      <c r="I369" s="728"/>
      <c r="J369" s="729"/>
    </row>
    <row r="370" spans="2:10" x14ac:dyDescent="0.2">
      <c r="B370" s="673" t="s">
        <v>217</v>
      </c>
      <c r="C370" s="674"/>
      <c r="D370" s="267" t="s">
        <v>193</v>
      </c>
      <c r="E370" s="267" t="s">
        <v>259</v>
      </c>
      <c r="F370" s="267" t="s">
        <v>241</v>
      </c>
      <c r="G370" s="267" t="s">
        <v>278</v>
      </c>
      <c r="H370" s="267" t="s">
        <v>281</v>
      </c>
      <c r="I370" s="267" t="s">
        <v>242</v>
      </c>
      <c r="J370" s="328" t="s">
        <v>221</v>
      </c>
    </row>
    <row r="371" spans="2:10" ht="61.5" customHeight="1" x14ac:dyDescent="0.2">
      <c r="B371" s="777"/>
      <c r="C371" s="778"/>
      <c r="D371" s="357" t="s">
        <v>918</v>
      </c>
      <c r="E371" s="357">
        <v>2.8</v>
      </c>
      <c r="F371" s="357">
        <v>10.8</v>
      </c>
      <c r="G371" s="357">
        <v>30.24</v>
      </c>
      <c r="H371" s="357">
        <v>3.7800000000000002</v>
      </c>
      <c r="I371" s="358">
        <v>26.459999999999997</v>
      </c>
      <c r="J371" s="715" t="s">
        <v>673</v>
      </c>
    </row>
    <row r="372" spans="2:10" ht="61.5" customHeight="1" x14ac:dyDescent="0.2">
      <c r="B372" s="779"/>
      <c r="C372" s="780"/>
      <c r="D372" s="357" t="s">
        <v>631</v>
      </c>
      <c r="E372" s="357">
        <v>2.8</v>
      </c>
      <c r="F372" s="357">
        <v>7.3</v>
      </c>
      <c r="G372" s="357">
        <v>20.439999999999998</v>
      </c>
      <c r="H372" s="357">
        <v>2.37</v>
      </c>
      <c r="I372" s="358">
        <v>18.069999999999997</v>
      </c>
      <c r="J372" s="716"/>
    </row>
    <row r="373" spans="2:10" ht="61.5" customHeight="1" x14ac:dyDescent="0.2">
      <c r="B373" s="779"/>
      <c r="C373" s="780"/>
      <c r="D373" s="357" t="s">
        <v>668</v>
      </c>
      <c r="E373" s="357">
        <v>2.8</v>
      </c>
      <c r="F373" s="357">
        <v>7.3</v>
      </c>
      <c r="G373" s="357">
        <v>20.439999999999998</v>
      </c>
      <c r="H373" s="357">
        <v>2.37</v>
      </c>
      <c r="I373" s="358">
        <v>18.069999999999997</v>
      </c>
      <c r="J373" s="716"/>
    </row>
    <row r="374" spans="2:10" ht="15" customHeight="1" x14ac:dyDescent="0.2">
      <c r="B374" s="682" t="s">
        <v>222</v>
      </c>
      <c r="C374" s="683"/>
      <c r="D374" s="683"/>
      <c r="E374" s="683"/>
      <c r="F374" s="683"/>
      <c r="G374" s="683"/>
      <c r="H374" s="684"/>
      <c r="I374" s="317">
        <v>62.599999999999994</v>
      </c>
      <c r="J374" s="203"/>
    </row>
    <row r="375" spans="2:10" ht="43.5" customHeight="1" x14ac:dyDescent="0.2">
      <c r="B375" s="201" t="s">
        <v>821</v>
      </c>
      <c r="C375" s="201">
        <v>87536</v>
      </c>
      <c r="D375" s="672" t="s">
        <v>1214</v>
      </c>
      <c r="E375" s="672"/>
      <c r="F375" s="672"/>
      <c r="G375" s="672"/>
      <c r="H375" s="672"/>
      <c r="I375" s="672"/>
      <c r="J375" s="201" t="s">
        <v>42</v>
      </c>
    </row>
    <row r="376" spans="2:10" x14ac:dyDescent="0.2">
      <c r="B376" s="673" t="s">
        <v>217</v>
      </c>
      <c r="C376" s="674"/>
      <c r="D376" s="674"/>
      <c r="E376" s="674"/>
      <c r="F376" s="674"/>
      <c r="G376" s="675"/>
      <c r="H376" s="676" t="s">
        <v>231</v>
      </c>
      <c r="I376" s="676"/>
      <c r="J376" s="269" t="s">
        <v>221</v>
      </c>
    </row>
    <row r="377" spans="2:10" ht="35.25" customHeight="1" x14ac:dyDescent="0.2">
      <c r="B377" s="677" t="s">
        <v>650</v>
      </c>
      <c r="C377" s="678"/>
      <c r="D377" s="678"/>
      <c r="E377" s="678"/>
      <c r="F377" s="678"/>
      <c r="G377" s="679"/>
      <c r="H377" s="680">
        <v>62.599999999999994</v>
      </c>
      <c r="I377" s="681"/>
      <c r="J377" s="202" t="s">
        <v>220</v>
      </c>
    </row>
    <row r="378" spans="2:10" x14ac:dyDescent="0.2">
      <c r="B378" s="682" t="s">
        <v>222</v>
      </c>
      <c r="C378" s="683"/>
      <c r="D378" s="683"/>
      <c r="E378" s="683"/>
      <c r="F378" s="683"/>
      <c r="G378" s="684"/>
      <c r="H378" s="685">
        <v>62.599999999999994</v>
      </c>
      <c r="I378" s="686"/>
      <c r="J378" s="203"/>
    </row>
    <row r="379" spans="2:10" x14ac:dyDescent="0.2">
      <c r="B379" s="201" t="s">
        <v>822</v>
      </c>
      <c r="C379" s="201">
        <v>87273</v>
      </c>
      <c r="D379" s="672" t="s">
        <v>1215</v>
      </c>
      <c r="E379" s="672"/>
      <c r="F379" s="672"/>
      <c r="G379" s="672"/>
      <c r="H379" s="672"/>
      <c r="I379" s="672"/>
      <c r="J379" s="201" t="s">
        <v>42</v>
      </c>
    </row>
    <row r="380" spans="2:10" x14ac:dyDescent="0.2">
      <c r="B380" s="673" t="s">
        <v>217</v>
      </c>
      <c r="C380" s="674"/>
      <c r="D380" s="674"/>
      <c r="E380" s="674"/>
      <c r="F380" s="674"/>
      <c r="G380" s="675"/>
      <c r="H380" s="676" t="s">
        <v>231</v>
      </c>
      <c r="I380" s="676"/>
      <c r="J380" s="269" t="s">
        <v>221</v>
      </c>
    </row>
    <row r="381" spans="2:10" ht="12.75" customHeight="1" x14ac:dyDescent="0.2">
      <c r="B381" s="687" t="s">
        <v>238</v>
      </c>
      <c r="C381" s="688"/>
      <c r="D381" s="688"/>
      <c r="E381" s="688"/>
      <c r="F381" s="688"/>
      <c r="G381" s="689"/>
      <c r="H381" s="680">
        <v>62.599999999999994</v>
      </c>
      <c r="I381" s="681"/>
      <c r="J381" s="202" t="s">
        <v>220</v>
      </c>
    </row>
    <row r="382" spans="2:10" x14ac:dyDescent="0.2">
      <c r="B382" s="682" t="s">
        <v>222</v>
      </c>
      <c r="C382" s="683"/>
      <c r="D382" s="683"/>
      <c r="E382" s="683"/>
      <c r="F382" s="683"/>
      <c r="G382" s="684"/>
      <c r="H382" s="685">
        <v>62.599999999999994</v>
      </c>
      <c r="I382" s="686"/>
      <c r="J382" s="203"/>
    </row>
    <row r="383" spans="2:10" x14ac:dyDescent="0.2">
      <c r="B383" s="277" t="s">
        <v>121</v>
      </c>
      <c r="C383" s="230"/>
      <c r="D383" s="231" t="s">
        <v>740</v>
      </c>
      <c r="E383" s="231"/>
      <c r="F383" s="231"/>
      <c r="G383" s="231"/>
      <c r="H383" s="231"/>
      <c r="I383" s="231"/>
      <c r="J383" s="232"/>
    </row>
    <row r="384" spans="2:10" x14ac:dyDescent="0.2">
      <c r="B384" s="201" t="s">
        <v>718</v>
      </c>
      <c r="C384" s="201">
        <v>1501000100</v>
      </c>
      <c r="D384" s="672" t="s">
        <v>1212</v>
      </c>
      <c r="E384" s="672"/>
      <c r="F384" s="672"/>
      <c r="G384" s="672"/>
      <c r="H384" s="672"/>
      <c r="I384" s="672"/>
      <c r="J384" s="201" t="s">
        <v>42</v>
      </c>
    </row>
    <row r="385" spans="2:10" ht="24" customHeight="1" x14ac:dyDescent="0.2">
      <c r="B385" s="726" t="s">
        <v>217</v>
      </c>
      <c r="C385" s="726"/>
      <c r="D385" s="726"/>
      <c r="E385" s="726"/>
      <c r="F385" s="309" t="s">
        <v>220</v>
      </c>
      <c r="G385" s="309" t="s">
        <v>747</v>
      </c>
      <c r="H385" s="711" t="s">
        <v>242</v>
      </c>
      <c r="I385" s="713"/>
      <c r="J385" s="309" t="s">
        <v>221</v>
      </c>
    </row>
    <row r="386" spans="2:10" x14ac:dyDescent="0.2">
      <c r="B386" s="687" t="s">
        <v>1041</v>
      </c>
      <c r="C386" s="688"/>
      <c r="D386" s="688"/>
      <c r="E386" s="689"/>
      <c r="F386" s="310">
        <v>0.67500000000000027</v>
      </c>
      <c r="G386" s="338">
        <v>1</v>
      </c>
      <c r="H386" s="690">
        <v>0.67500000000000027</v>
      </c>
      <c r="I386" s="691"/>
      <c r="J386" s="730" t="s">
        <v>1053</v>
      </c>
    </row>
    <row r="387" spans="2:10" x14ac:dyDescent="0.2">
      <c r="B387" s="699" t="s">
        <v>1042</v>
      </c>
      <c r="C387" s="700"/>
      <c r="D387" s="700"/>
      <c r="E387" s="701"/>
      <c r="F387" s="310">
        <v>0.67500000000000027</v>
      </c>
      <c r="G387" s="338">
        <v>1</v>
      </c>
      <c r="H387" s="690">
        <v>0.67500000000000027</v>
      </c>
      <c r="I387" s="691"/>
      <c r="J387" s="731"/>
    </row>
    <row r="388" spans="2:10" x14ac:dyDescent="0.2">
      <c r="B388" s="732"/>
      <c r="C388" s="733"/>
      <c r="D388" s="733"/>
      <c r="E388" s="734"/>
      <c r="F388" s="310">
        <v>0.67500000000000027</v>
      </c>
      <c r="G388" s="338">
        <v>1</v>
      </c>
      <c r="H388" s="690">
        <v>0.67500000000000027</v>
      </c>
      <c r="I388" s="691"/>
      <c r="J388" s="731"/>
    </row>
    <row r="389" spans="2:10" x14ac:dyDescent="0.2">
      <c r="B389" s="732"/>
      <c r="C389" s="733"/>
      <c r="D389" s="733"/>
      <c r="E389" s="734"/>
      <c r="F389" s="310">
        <v>0.67500000000000027</v>
      </c>
      <c r="G389" s="338">
        <v>1</v>
      </c>
      <c r="H389" s="690">
        <v>0.67500000000000027</v>
      </c>
      <c r="I389" s="691"/>
      <c r="J389" s="731"/>
    </row>
    <row r="390" spans="2:10" x14ac:dyDescent="0.2">
      <c r="B390" s="732"/>
      <c r="C390" s="733"/>
      <c r="D390" s="733"/>
      <c r="E390" s="734"/>
      <c r="F390" s="310">
        <v>0.67500000000000027</v>
      </c>
      <c r="G390" s="338">
        <v>1</v>
      </c>
      <c r="H390" s="690">
        <v>0.67500000000000027</v>
      </c>
      <c r="I390" s="691"/>
      <c r="J390" s="731"/>
    </row>
    <row r="391" spans="2:10" x14ac:dyDescent="0.2">
      <c r="B391" s="732"/>
      <c r="C391" s="733"/>
      <c r="D391" s="733"/>
      <c r="E391" s="734"/>
      <c r="F391" s="310">
        <v>0.67500000000000027</v>
      </c>
      <c r="G391" s="338">
        <v>1</v>
      </c>
      <c r="H391" s="690">
        <v>0.67500000000000027</v>
      </c>
      <c r="I391" s="691"/>
      <c r="J391" s="731"/>
    </row>
    <row r="392" spans="2:10" x14ac:dyDescent="0.2">
      <c r="B392" s="723"/>
      <c r="C392" s="724"/>
      <c r="D392" s="724"/>
      <c r="E392" s="725"/>
      <c r="F392" s="310">
        <v>0.3</v>
      </c>
      <c r="G392" s="338">
        <v>1</v>
      </c>
      <c r="H392" s="690">
        <v>0.3</v>
      </c>
      <c r="I392" s="691"/>
      <c r="J392" s="731"/>
    </row>
    <row r="393" spans="2:10" x14ac:dyDescent="0.2">
      <c r="B393" s="699" t="s">
        <v>1044</v>
      </c>
      <c r="C393" s="700"/>
      <c r="D393" s="700"/>
      <c r="E393" s="701"/>
      <c r="F393" s="310">
        <v>0.66</v>
      </c>
      <c r="G393" s="338">
        <v>1</v>
      </c>
      <c r="H393" s="690">
        <v>0.66</v>
      </c>
      <c r="I393" s="691"/>
      <c r="J393" s="731"/>
    </row>
    <row r="394" spans="2:10" x14ac:dyDescent="0.2">
      <c r="B394" s="687" t="s">
        <v>1045</v>
      </c>
      <c r="C394" s="688"/>
      <c r="D394" s="688"/>
      <c r="E394" s="689"/>
      <c r="F394" s="310">
        <v>0.38850000000000001</v>
      </c>
      <c r="G394" s="338">
        <v>1</v>
      </c>
      <c r="H394" s="690">
        <v>0.38850000000000001</v>
      </c>
      <c r="I394" s="691"/>
      <c r="J394" s="731"/>
    </row>
    <row r="395" spans="2:10" ht="12.75" customHeight="1" x14ac:dyDescent="0.2">
      <c r="B395" s="699" t="s">
        <v>1050</v>
      </c>
      <c r="C395" s="700"/>
      <c r="D395" s="700"/>
      <c r="E395" s="701"/>
      <c r="F395" s="310">
        <v>0.57599999999999996</v>
      </c>
      <c r="G395" s="338">
        <v>1</v>
      </c>
      <c r="H395" s="690">
        <v>0.57599999999999996</v>
      </c>
      <c r="I395" s="691"/>
      <c r="J395" s="731"/>
    </row>
    <row r="396" spans="2:10" ht="12.75" customHeight="1" x14ac:dyDescent="0.2">
      <c r="B396" s="723"/>
      <c r="C396" s="724"/>
      <c r="D396" s="724"/>
      <c r="E396" s="725"/>
      <c r="F396" s="310">
        <v>0.57599999999999996</v>
      </c>
      <c r="G396" s="338">
        <v>1</v>
      </c>
      <c r="H396" s="690">
        <v>0.57599999999999996</v>
      </c>
      <c r="I396" s="691"/>
      <c r="J396" s="731"/>
    </row>
    <row r="397" spans="2:10" x14ac:dyDescent="0.2">
      <c r="B397" s="699" t="s">
        <v>997</v>
      </c>
      <c r="C397" s="700"/>
      <c r="D397" s="700"/>
      <c r="E397" s="701"/>
      <c r="F397" s="310">
        <v>0.57599999999999996</v>
      </c>
      <c r="G397" s="338">
        <v>1</v>
      </c>
      <c r="H397" s="690">
        <v>0.57599999999999996</v>
      </c>
      <c r="I397" s="691"/>
      <c r="J397" s="731"/>
    </row>
    <row r="398" spans="2:10" x14ac:dyDescent="0.2">
      <c r="B398" s="723"/>
      <c r="C398" s="724"/>
      <c r="D398" s="724"/>
      <c r="E398" s="725"/>
      <c r="F398" s="310">
        <v>0.57599999999999996</v>
      </c>
      <c r="G398" s="338">
        <v>1</v>
      </c>
      <c r="H398" s="690">
        <v>0.57599999999999996</v>
      </c>
      <c r="I398" s="691"/>
      <c r="J398" s="731"/>
    </row>
    <row r="399" spans="2:10" x14ac:dyDescent="0.2">
      <c r="B399" s="687" t="s">
        <v>1052</v>
      </c>
      <c r="C399" s="688"/>
      <c r="D399" s="688"/>
      <c r="E399" s="689"/>
      <c r="F399" s="310">
        <v>72.84</v>
      </c>
      <c r="G399" s="338">
        <v>2</v>
      </c>
      <c r="H399" s="690">
        <v>145.68</v>
      </c>
      <c r="I399" s="691"/>
      <c r="J399" s="731"/>
    </row>
    <row r="400" spans="2:10" x14ac:dyDescent="0.2">
      <c r="B400" s="687" t="s">
        <v>732</v>
      </c>
      <c r="C400" s="688"/>
      <c r="D400" s="688"/>
      <c r="E400" s="689"/>
      <c r="F400" s="310">
        <v>7.6400000000000006</v>
      </c>
      <c r="G400" s="338">
        <v>2</v>
      </c>
      <c r="H400" s="690">
        <v>15.280000000000001</v>
      </c>
      <c r="I400" s="691"/>
      <c r="J400" s="731"/>
    </row>
    <row r="401" spans="2:10" x14ac:dyDescent="0.2">
      <c r="B401" s="705" t="s">
        <v>222</v>
      </c>
      <c r="C401" s="706"/>
      <c r="D401" s="706"/>
      <c r="E401" s="706"/>
      <c r="F401" s="706"/>
      <c r="G401" s="707"/>
      <c r="H401" s="685">
        <v>168.66249999999999</v>
      </c>
      <c r="I401" s="686"/>
      <c r="J401" s="203"/>
    </row>
    <row r="402" spans="2:10" x14ac:dyDescent="0.2">
      <c r="B402" s="201" t="s">
        <v>735</v>
      </c>
      <c r="C402" s="201">
        <v>87775</v>
      </c>
      <c r="D402" s="672" t="s">
        <v>1216</v>
      </c>
      <c r="E402" s="672"/>
      <c r="F402" s="672"/>
      <c r="G402" s="672"/>
      <c r="H402" s="672"/>
      <c r="I402" s="672"/>
      <c r="J402" s="201" t="s">
        <v>42</v>
      </c>
    </row>
    <row r="403" spans="2:10" x14ac:dyDescent="0.2">
      <c r="B403" s="673" t="s">
        <v>217</v>
      </c>
      <c r="C403" s="674"/>
      <c r="D403" s="674"/>
      <c r="E403" s="674"/>
      <c r="F403" s="674"/>
      <c r="G403" s="675"/>
      <c r="H403" s="676" t="s">
        <v>231</v>
      </c>
      <c r="I403" s="676"/>
      <c r="J403" s="269" t="s">
        <v>221</v>
      </c>
    </row>
    <row r="404" spans="2:10" ht="12.75" customHeight="1" x14ac:dyDescent="0.2">
      <c r="B404" s="687" t="s">
        <v>238</v>
      </c>
      <c r="C404" s="688"/>
      <c r="D404" s="688"/>
      <c r="E404" s="688"/>
      <c r="F404" s="688"/>
      <c r="G404" s="689"/>
      <c r="H404" s="680">
        <v>168.66249999999999</v>
      </c>
      <c r="I404" s="681"/>
      <c r="J404" s="202" t="s">
        <v>220</v>
      </c>
    </row>
    <row r="405" spans="2:10" x14ac:dyDescent="0.2">
      <c r="B405" s="682" t="s">
        <v>222</v>
      </c>
      <c r="C405" s="683"/>
      <c r="D405" s="683"/>
      <c r="E405" s="683"/>
      <c r="F405" s="683"/>
      <c r="G405" s="684"/>
      <c r="H405" s="685">
        <v>168.66249999999999</v>
      </c>
      <c r="I405" s="686"/>
      <c r="J405" s="203"/>
    </row>
    <row r="406" spans="2:10" x14ac:dyDescent="0.2">
      <c r="B406" s="277" t="s">
        <v>258</v>
      </c>
      <c r="C406" s="230"/>
      <c r="D406" s="231" t="s">
        <v>123</v>
      </c>
      <c r="E406" s="231"/>
      <c r="F406" s="231"/>
      <c r="G406" s="231"/>
      <c r="H406" s="231"/>
      <c r="I406" s="231"/>
      <c r="J406" s="232"/>
    </row>
    <row r="407" spans="2:10" ht="30" customHeight="1" x14ac:dyDescent="0.2">
      <c r="B407" s="204" t="s">
        <v>719</v>
      </c>
      <c r="C407" s="201">
        <v>96110</v>
      </c>
      <c r="D407" s="672" t="s">
        <v>1217</v>
      </c>
      <c r="E407" s="672"/>
      <c r="F407" s="672"/>
      <c r="G407" s="672"/>
      <c r="H407" s="672"/>
      <c r="I407" s="672"/>
      <c r="J407" s="201" t="s">
        <v>42</v>
      </c>
    </row>
    <row r="408" spans="2:10" x14ac:dyDescent="0.2">
      <c r="B408" s="673" t="s">
        <v>217</v>
      </c>
      <c r="C408" s="674"/>
      <c r="D408" s="674"/>
      <c r="E408" s="674"/>
      <c r="F408" s="674"/>
      <c r="G408" s="675"/>
      <c r="H408" s="773" t="s">
        <v>220</v>
      </c>
      <c r="I408" s="774"/>
      <c r="J408" s="267" t="s">
        <v>255</v>
      </c>
    </row>
    <row r="409" spans="2:10" ht="15" customHeight="1" x14ac:dyDescent="0.2">
      <c r="B409" s="699" t="s">
        <v>920</v>
      </c>
      <c r="C409" s="700"/>
      <c r="D409" s="700"/>
      <c r="E409" s="700"/>
      <c r="F409" s="700"/>
      <c r="G409" s="701"/>
      <c r="H409" s="697">
        <v>7.65</v>
      </c>
      <c r="I409" s="698"/>
      <c r="J409" s="715" t="s">
        <v>260</v>
      </c>
    </row>
    <row r="410" spans="2:10" x14ac:dyDescent="0.2">
      <c r="B410" s="699" t="s">
        <v>921</v>
      </c>
      <c r="C410" s="700"/>
      <c r="D410" s="700"/>
      <c r="E410" s="700"/>
      <c r="F410" s="700"/>
      <c r="G410" s="701"/>
      <c r="H410" s="697">
        <v>3.25</v>
      </c>
      <c r="I410" s="698"/>
      <c r="J410" s="716"/>
    </row>
    <row r="411" spans="2:10" x14ac:dyDescent="0.2">
      <c r="B411" s="699" t="s">
        <v>749</v>
      </c>
      <c r="C411" s="700"/>
      <c r="D411" s="700"/>
      <c r="E411" s="700"/>
      <c r="F411" s="700"/>
      <c r="G411" s="701"/>
      <c r="H411" s="697">
        <v>7.57</v>
      </c>
      <c r="I411" s="698"/>
      <c r="J411" s="716"/>
    </row>
    <row r="412" spans="2:10" x14ac:dyDescent="0.2">
      <c r="B412" s="699" t="s">
        <v>922</v>
      </c>
      <c r="C412" s="700"/>
      <c r="D412" s="700"/>
      <c r="E412" s="700"/>
      <c r="F412" s="700"/>
      <c r="G412" s="701"/>
      <c r="H412" s="697">
        <v>7.13</v>
      </c>
      <c r="I412" s="698"/>
      <c r="J412" s="716"/>
    </row>
    <row r="413" spans="2:10" x14ac:dyDescent="0.2">
      <c r="B413" s="699" t="s">
        <v>926</v>
      </c>
      <c r="C413" s="700"/>
      <c r="D413" s="700"/>
      <c r="E413" s="700"/>
      <c r="F413" s="700"/>
      <c r="G413" s="701"/>
      <c r="H413" s="697">
        <v>13.42</v>
      </c>
      <c r="I413" s="698"/>
      <c r="J413" s="716"/>
    </row>
    <row r="414" spans="2:10" x14ac:dyDescent="0.2">
      <c r="B414" s="699" t="s">
        <v>918</v>
      </c>
      <c r="C414" s="700"/>
      <c r="D414" s="700"/>
      <c r="E414" s="700"/>
      <c r="F414" s="700"/>
      <c r="G414" s="701"/>
      <c r="H414" s="697">
        <v>7.28</v>
      </c>
      <c r="I414" s="698"/>
      <c r="J414" s="716"/>
    </row>
    <row r="415" spans="2:10" x14ac:dyDescent="0.2">
      <c r="B415" s="699" t="s">
        <v>919</v>
      </c>
      <c r="C415" s="700"/>
      <c r="D415" s="700"/>
      <c r="E415" s="700"/>
      <c r="F415" s="700"/>
      <c r="G415" s="701"/>
      <c r="H415" s="697">
        <v>2.81</v>
      </c>
      <c r="I415" s="698"/>
      <c r="J415" s="716"/>
    </row>
    <row r="416" spans="2:10" ht="12.75" customHeight="1" x14ac:dyDescent="0.2">
      <c r="B416" s="699" t="s">
        <v>947</v>
      </c>
      <c r="C416" s="700"/>
      <c r="D416" s="700"/>
      <c r="E416" s="700"/>
      <c r="F416" s="700"/>
      <c r="G416" s="701"/>
      <c r="H416" s="697">
        <v>2.31</v>
      </c>
      <c r="I416" s="698"/>
      <c r="J416" s="716"/>
    </row>
    <row r="417" spans="2:10" x14ac:dyDescent="0.2">
      <c r="B417" s="699" t="s">
        <v>923</v>
      </c>
      <c r="C417" s="700"/>
      <c r="D417" s="700"/>
      <c r="E417" s="700"/>
      <c r="F417" s="700"/>
      <c r="G417" s="701"/>
      <c r="H417" s="697">
        <v>9.44</v>
      </c>
      <c r="I417" s="698"/>
      <c r="J417" s="716"/>
    </row>
    <row r="418" spans="2:10" x14ac:dyDescent="0.2">
      <c r="B418" s="699" t="s">
        <v>924</v>
      </c>
      <c r="C418" s="700"/>
      <c r="D418" s="700"/>
      <c r="E418" s="700"/>
      <c r="F418" s="700"/>
      <c r="G418" s="701"/>
      <c r="H418" s="697">
        <v>25.3</v>
      </c>
      <c r="I418" s="698"/>
      <c r="J418" s="716"/>
    </row>
    <row r="419" spans="2:10" x14ac:dyDescent="0.2">
      <c r="B419" s="699" t="s">
        <v>925</v>
      </c>
      <c r="C419" s="700"/>
      <c r="D419" s="700"/>
      <c r="E419" s="700"/>
      <c r="F419" s="700"/>
      <c r="G419" s="701"/>
      <c r="H419" s="697">
        <v>9.66</v>
      </c>
      <c r="I419" s="698"/>
      <c r="J419" s="716"/>
    </row>
    <row r="420" spans="2:10" x14ac:dyDescent="0.2">
      <c r="B420" s="699" t="s">
        <v>948</v>
      </c>
      <c r="C420" s="700"/>
      <c r="D420" s="700"/>
      <c r="E420" s="700"/>
      <c r="F420" s="700"/>
      <c r="G420" s="701"/>
      <c r="H420" s="697">
        <v>60.45</v>
      </c>
      <c r="I420" s="698"/>
      <c r="J420" s="716"/>
    </row>
    <row r="421" spans="2:10" x14ac:dyDescent="0.2">
      <c r="B421" s="699" t="s">
        <v>631</v>
      </c>
      <c r="C421" s="700"/>
      <c r="D421" s="700"/>
      <c r="E421" s="700"/>
      <c r="F421" s="700"/>
      <c r="G421" s="701"/>
      <c r="H421" s="697">
        <v>3.3</v>
      </c>
      <c r="I421" s="698"/>
      <c r="J421" s="716"/>
    </row>
    <row r="422" spans="2:10" ht="12.75" customHeight="1" x14ac:dyDescent="0.2">
      <c r="B422" s="699" t="s">
        <v>949</v>
      </c>
      <c r="C422" s="700"/>
      <c r="D422" s="700"/>
      <c r="E422" s="700"/>
      <c r="F422" s="700"/>
      <c r="G422" s="701"/>
      <c r="H422" s="697">
        <v>3.3</v>
      </c>
      <c r="I422" s="698"/>
      <c r="J422" s="716"/>
    </row>
    <row r="423" spans="2:10" x14ac:dyDescent="0.2">
      <c r="B423" s="720" t="s">
        <v>222</v>
      </c>
      <c r="C423" s="721"/>
      <c r="D423" s="721"/>
      <c r="E423" s="721"/>
      <c r="F423" s="721"/>
      <c r="G423" s="721"/>
      <c r="H423" s="685">
        <v>162.87</v>
      </c>
      <c r="I423" s="686"/>
      <c r="J423" s="239"/>
    </row>
    <row r="424" spans="2:10" ht="41.25" customHeight="1" x14ac:dyDescent="0.2">
      <c r="B424" s="204" t="s">
        <v>720</v>
      </c>
      <c r="C424" s="201">
        <v>96123</v>
      </c>
      <c r="D424" s="708" t="s">
        <v>1218</v>
      </c>
      <c r="E424" s="709"/>
      <c r="F424" s="709"/>
      <c r="G424" s="709"/>
      <c r="H424" s="709"/>
      <c r="I424" s="710"/>
      <c r="J424" s="201" t="s">
        <v>139</v>
      </c>
    </row>
    <row r="425" spans="2:10" x14ac:dyDescent="0.2">
      <c r="B425" s="673" t="s">
        <v>217</v>
      </c>
      <c r="C425" s="674"/>
      <c r="D425" s="674"/>
      <c r="E425" s="674"/>
      <c r="F425" s="674"/>
      <c r="G425" s="675"/>
      <c r="H425" s="773" t="s">
        <v>241</v>
      </c>
      <c r="I425" s="774"/>
      <c r="J425" s="267" t="s">
        <v>255</v>
      </c>
    </row>
    <row r="426" spans="2:10" ht="15" customHeight="1" x14ac:dyDescent="0.2">
      <c r="B426" s="699" t="s">
        <v>920</v>
      </c>
      <c r="C426" s="700"/>
      <c r="D426" s="700"/>
      <c r="E426" s="700"/>
      <c r="F426" s="700"/>
      <c r="G426" s="701"/>
      <c r="H426" s="697">
        <v>11.3</v>
      </c>
      <c r="I426" s="698"/>
      <c r="J426" s="715" t="s">
        <v>241</v>
      </c>
    </row>
    <row r="427" spans="2:10" x14ac:dyDescent="0.2">
      <c r="B427" s="699" t="s">
        <v>921</v>
      </c>
      <c r="C427" s="700"/>
      <c r="D427" s="700"/>
      <c r="E427" s="700"/>
      <c r="F427" s="700"/>
      <c r="G427" s="701"/>
      <c r="H427" s="697">
        <v>7.7</v>
      </c>
      <c r="I427" s="698"/>
      <c r="J427" s="716"/>
    </row>
    <row r="428" spans="2:10" x14ac:dyDescent="0.2">
      <c r="B428" s="699" t="s">
        <v>749</v>
      </c>
      <c r="C428" s="700"/>
      <c r="D428" s="700"/>
      <c r="E428" s="700"/>
      <c r="F428" s="700"/>
      <c r="G428" s="701"/>
      <c r="H428" s="697">
        <v>11.8</v>
      </c>
      <c r="I428" s="698"/>
      <c r="J428" s="716"/>
    </row>
    <row r="429" spans="2:10" x14ac:dyDescent="0.2">
      <c r="B429" s="699" t="s">
        <v>922</v>
      </c>
      <c r="C429" s="700"/>
      <c r="D429" s="700"/>
      <c r="E429" s="700"/>
      <c r="F429" s="700"/>
      <c r="G429" s="701"/>
      <c r="H429" s="697">
        <v>14.7</v>
      </c>
      <c r="I429" s="698"/>
      <c r="J429" s="716"/>
    </row>
    <row r="430" spans="2:10" x14ac:dyDescent="0.2">
      <c r="B430" s="699" t="s">
        <v>926</v>
      </c>
      <c r="C430" s="700"/>
      <c r="D430" s="700"/>
      <c r="E430" s="700"/>
      <c r="F430" s="700"/>
      <c r="G430" s="701"/>
      <c r="H430" s="697">
        <v>14.9</v>
      </c>
      <c r="I430" s="698"/>
      <c r="J430" s="716"/>
    </row>
    <row r="431" spans="2:10" x14ac:dyDescent="0.2">
      <c r="B431" s="699" t="s">
        <v>918</v>
      </c>
      <c r="C431" s="700"/>
      <c r="D431" s="700"/>
      <c r="E431" s="700"/>
      <c r="F431" s="700"/>
      <c r="G431" s="701"/>
      <c r="H431" s="697">
        <v>10.8</v>
      </c>
      <c r="I431" s="698"/>
      <c r="J431" s="716"/>
    </row>
    <row r="432" spans="2:10" x14ac:dyDescent="0.2">
      <c r="B432" s="699" t="s">
        <v>919</v>
      </c>
      <c r="C432" s="700"/>
      <c r="D432" s="700"/>
      <c r="E432" s="700"/>
      <c r="F432" s="700"/>
      <c r="G432" s="701"/>
      <c r="H432" s="697">
        <v>7</v>
      </c>
      <c r="I432" s="698"/>
      <c r="J432" s="716"/>
    </row>
    <row r="433" spans="2:10" ht="12.75" customHeight="1" x14ac:dyDescent="0.2">
      <c r="B433" s="699" t="s">
        <v>947</v>
      </c>
      <c r="C433" s="700"/>
      <c r="D433" s="700"/>
      <c r="E433" s="700"/>
      <c r="F433" s="700"/>
      <c r="G433" s="701"/>
      <c r="H433" s="697">
        <v>6.2</v>
      </c>
      <c r="I433" s="698"/>
      <c r="J433" s="716"/>
    </row>
    <row r="434" spans="2:10" x14ac:dyDescent="0.2">
      <c r="B434" s="699" t="s">
        <v>923</v>
      </c>
      <c r="C434" s="700"/>
      <c r="D434" s="700"/>
      <c r="E434" s="700"/>
      <c r="F434" s="700"/>
      <c r="G434" s="701"/>
      <c r="H434" s="697">
        <v>12.3</v>
      </c>
      <c r="I434" s="698"/>
      <c r="J434" s="716"/>
    </row>
    <row r="435" spans="2:10" x14ac:dyDescent="0.2">
      <c r="B435" s="699" t="s">
        <v>924</v>
      </c>
      <c r="C435" s="700"/>
      <c r="D435" s="700"/>
      <c r="E435" s="700"/>
      <c r="F435" s="700"/>
      <c r="G435" s="701"/>
      <c r="H435" s="697">
        <v>20.190000000000001</v>
      </c>
      <c r="I435" s="698"/>
      <c r="J435" s="716"/>
    </row>
    <row r="436" spans="2:10" x14ac:dyDescent="0.2">
      <c r="B436" s="699" t="s">
        <v>925</v>
      </c>
      <c r="C436" s="700"/>
      <c r="D436" s="700"/>
      <c r="E436" s="700"/>
      <c r="F436" s="700"/>
      <c r="G436" s="701"/>
      <c r="H436" s="697">
        <v>13.39</v>
      </c>
      <c r="I436" s="698"/>
      <c r="J436" s="716"/>
    </row>
    <row r="437" spans="2:10" x14ac:dyDescent="0.2">
      <c r="B437" s="699" t="s">
        <v>948</v>
      </c>
      <c r="C437" s="700"/>
      <c r="D437" s="700"/>
      <c r="E437" s="700"/>
      <c r="F437" s="700"/>
      <c r="G437" s="701"/>
      <c r="H437" s="697">
        <v>31.1</v>
      </c>
      <c r="I437" s="698"/>
      <c r="J437" s="716"/>
    </row>
    <row r="438" spans="2:10" x14ac:dyDescent="0.2">
      <c r="B438" s="699" t="s">
        <v>631</v>
      </c>
      <c r="C438" s="700"/>
      <c r="D438" s="700"/>
      <c r="E438" s="700"/>
      <c r="F438" s="700"/>
      <c r="G438" s="701"/>
      <c r="H438" s="697">
        <v>7.3</v>
      </c>
      <c r="I438" s="698"/>
      <c r="J438" s="716"/>
    </row>
    <row r="439" spans="2:10" ht="12.75" customHeight="1" x14ac:dyDescent="0.2">
      <c r="B439" s="699" t="s">
        <v>949</v>
      </c>
      <c r="C439" s="700"/>
      <c r="D439" s="700"/>
      <c r="E439" s="700"/>
      <c r="F439" s="700"/>
      <c r="G439" s="701"/>
      <c r="H439" s="697">
        <v>7.3</v>
      </c>
      <c r="I439" s="698"/>
      <c r="J439" s="716"/>
    </row>
    <row r="440" spans="2:10" x14ac:dyDescent="0.2">
      <c r="B440" s="720" t="s">
        <v>222</v>
      </c>
      <c r="C440" s="721"/>
      <c r="D440" s="721"/>
      <c r="E440" s="721"/>
      <c r="F440" s="721"/>
      <c r="G440" s="721"/>
      <c r="H440" s="685">
        <v>175.98000000000002</v>
      </c>
      <c r="I440" s="686"/>
      <c r="J440" s="239"/>
    </row>
    <row r="441" spans="2:10" x14ac:dyDescent="0.2">
      <c r="B441" s="221" t="s">
        <v>56</v>
      </c>
      <c r="C441" s="222"/>
      <c r="D441" s="223" t="s">
        <v>124</v>
      </c>
      <c r="E441" s="223"/>
      <c r="F441" s="223"/>
      <c r="G441" s="223"/>
      <c r="H441" s="223"/>
      <c r="I441" s="223"/>
      <c r="J441" s="224"/>
    </row>
    <row r="442" spans="2:10" x14ac:dyDescent="0.2">
      <c r="B442" s="277" t="s">
        <v>57</v>
      </c>
      <c r="C442" s="230"/>
      <c r="D442" s="231" t="s">
        <v>125</v>
      </c>
      <c r="E442" s="231"/>
      <c r="F442" s="231"/>
      <c r="G442" s="231"/>
      <c r="H442" s="231"/>
      <c r="I442" s="231"/>
      <c r="J442" s="232"/>
    </row>
    <row r="443" spans="2:10" x14ac:dyDescent="0.2">
      <c r="B443" s="325" t="s">
        <v>243</v>
      </c>
      <c r="C443" s="325" t="s">
        <v>218</v>
      </c>
      <c r="D443" s="325" t="s">
        <v>219</v>
      </c>
      <c r="E443" s="325" t="s">
        <v>220</v>
      </c>
      <c r="F443" s="325" t="s">
        <v>244</v>
      </c>
      <c r="G443" s="775" t="s">
        <v>977</v>
      </c>
      <c r="H443" s="775"/>
      <c r="I443" s="775"/>
      <c r="J443" s="775"/>
    </row>
    <row r="444" spans="2:10" x14ac:dyDescent="0.2">
      <c r="B444" s="326" t="s">
        <v>398</v>
      </c>
      <c r="C444" s="326">
        <v>0.8</v>
      </c>
      <c r="D444" s="326">
        <v>0.4</v>
      </c>
      <c r="E444" s="326">
        <v>18.149999999999999</v>
      </c>
      <c r="F444" s="326">
        <v>5</v>
      </c>
      <c r="G444" s="776" t="s">
        <v>978</v>
      </c>
      <c r="H444" s="776"/>
      <c r="I444" s="776"/>
      <c r="J444" s="776"/>
    </row>
    <row r="445" spans="2:10" ht="12.75" customHeight="1" x14ac:dyDescent="0.2">
      <c r="B445" s="326" t="s">
        <v>979</v>
      </c>
      <c r="C445" s="326">
        <v>1.5</v>
      </c>
      <c r="D445" s="326">
        <v>1.1000000000000001</v>
      </c>
      <c r="E445" s="326">
        <v>2.4</v>
      </c>
      <c r="F445" s="326">
        <v>11</v>
      </c>
      <c r="G445" s="776" t="s">
        <v>981</v>
      </c>
      <c r="H445" s="776"/>
      <c r="I445" s="776"/>
      <c r="J445" s="776"/>
    </row>
    <row r="446" spans="2:10" ht="12.75" customHeight="1" x14ac:dyDescent="0.2">
      <c r="B446" s="204" t="s">
        <v>126</v>
      </c>
      <c r="C446" s="201" t="s">
        <v>1054</v>
      </c>
      <c r="D446" s="672" t="s">
        <v>750</v>
      </c>
      <c r="E446" s="672"/>
      <c r="F446" s="672"/>
      <c r="G446" s="672"/>
      <c r="H446" s="672"/>
      <c r="I446" s="672"/>
      <c r="J446" s="201" t="s">
        <v>42</v>
      </c>
    </row>
    <row r="447" spans="2:10" x14ac:dyDescent="0.2">
      <c r="B447" s="673" t="s">
        <v>217</v>
      </c>
      <c r="C447" s="674"/>
      <c r="D447" s="674"/>
      <c r="E447" s="674"/>
      <c r="F447" s="674"/>
      <c r="G447" s="675"/>
      <c r="H447" s="676" t="s">
        <v>220</v>
      </c>
      <c r="I447" s="676"/>
      <c r="J447" s="269" t="s">
        <v>221</v>
      </c>
    </row>
    <row r="448" spans="2:10" x14ac:dyDescent="0.2">
      <c r="B448" s="714" t="s">
        <v>398</v>
      </c>
      <c r="C448" s="688"/>
      <c r="D448" s="688"/>
      <c r="E448" s="688"/>
      <c r="F448" s="688"/>
      <c r="G448" s="689"/>
      <c r="H448" s="680">
        <v>18.149999999999999</v>
      </c>
      <c r="I448" s="681"/>
      <c r="J448" s="202" t="s">
        <v>239</v>
      </c>
    </row>
    <row r="449" spans="2:10" x14ac:dyDescent="0.2">
      <c r="B449" s="682" t="s">
        <v>222</v>
      </c>
      <c r="C449" s="683"/>
      <c r="D449" s="683"/>
      <c r="E449" s="683"/>
      <c r="F449" s="683"/>
      <c r="G449" s="684"/>
      <c r="H449" s="685">
        <v>18.149999999999999</v>
      </c>
      <c r="I449" s="686"/>
      <c r="J449" s="203"/>
    </row>
    <row r="450" spans="2:10" ht="12.75" customHeight="1" x14ac:dyDescent="0.2">
      <c r="B450" s="204" t="s">
        <v>127</v>
      </c>
      <c r="C450" s="201">
        <v>94569</v>
      </c>
      <c r="D450" s="672" t="s">
        <v>1219</v>
      </c>
      <c r="E450" s="672"/>
      <c r="F450" s="672"/>
      <c r="G450" s="672"/>
      <c r="H450" s="672"/>
      <c r="I450" s="672"/>
      <c r="J450" s="201" t="s">
        <v>42</v>
      </c>
    </row>
    <row r="451" spans="2:10" x14ac:dyDescent="0.2">
      <c r="B451" s="673" t="s">
        <v>217</v>
      </c>
      <c r="C451" s="674"/>
      <c r="D451" s="674"/>
      <c r="E451" s="674"/>
      <c r="F451" s="674"/>
      <c r="G451" s="675"/>
      <c r="H451" s="676" t="s">
        <v>220</v>
      </c>
      <c r="I451" s="676"/>
      <c r="J451" s="269" t="s">
        <v>221</v>
      </c>
    </row>
    <row r="452" spans="2:10" x14ac:dyDescent="0.2">
      <c r="B452" s="714" t="s">
        <v>979</v>
      </c>
      <c r="C452" s="688"/>
      <c r="D452" s="688"/>
      <c r="E452" s="688"/>
      <c r="F452" s="688"/>
      <c r="G452" s="689"/>
      <c r="H452" s="680">
        <v>2.4</v>
      </c>
      <c r="I452" s="681"/>
      <c r="J452" s="202" t="s">
        <v>220</v>
      </c>
    </row>
    <row r="453" spans="2:10" x14ac:dyDescent="0.2">
      <c r="B453" s="682" t="s">
        <v>222</v>
      </c>
      <c r="C453" s="683"/>
      <c r="D453" s="683"/>
      <c r="E453" s="683"/>
      <c r="F453" s="683"/>
      <c r="G453" s="684"/>
      <c r="H453" s="685">
        <v>2.4</v>
      </c>
      <c r="I453" s="686"/>
      <c r="J453" s="203"/>
    </row>
    <row r="454" spans="2:10" x14ac:dyDescent="0.2">
      <c r="B454" s="277" t="s">
        <v>58</v>
      </c>
      <c r="C454" s="230"/>
      <c r="D454" s="231" t="s">
        <v>751</v>
      </c>
      <c r="E454" s="231"/>
      <c r="F454" s="231"/>
      <c r="G454" s="231"/>
      <c r="H454" s="231"/>
      <c r="I454" s="231"/>
      <c r="J454" s="232"/>
    </row>
    <row r="455" spans="2:10" ht="13.5" customHeight="1" x14ac:dyDescent="0.2">
      <c r="B455" s="325" t="s">
        <v>243</v>
      </c>
      <c r="C455" s="325" t="s">
        <v>218</v>
      </c>
      <c r="D455" s="325" t="s">
        <v>219</v>
      </c>
      <c r="E455" s="325" t="s">
        <v>220</v>
      </c>
      <c r="F455" s="325" t="s">
        <v>244</v>
      </c>
      <c r="G455" s="775" t="s">
        <v>48</v>
      </c>
      <c r="H455" s="775"/>
      <c r="I455" s="775"/>
      <c r="J455" s="775"/>
    </row>
    <row r="456" spans="2:10" s="200" customFormat="1" x14ac:dyDescent="0.2">
      <c r="B456" s="326" t="s">
        <v>268</v>
      </c>
      <c r="C456" s="326">
        <v>2</v>
      </c>
      <c r="D456" s="326">
        <v>2.1</v>
      </c>
      <c r="E456" s="327">
        <v>4.2</v>
      </c>
      <c r="F456" s="327">
        <v>1</v>
      </c>
      <c r="G456" s="781" t="s">
        <v>968</v>
      </c>
      <c r="H456" s="781"/>
      <c r="I456" s="781"/>
      <c r="J456" s="781"/>
    </row>
    <row r="457" spans="2:10" s="200" customFormat="1" ht="13.5" customHeight="1" x14ac:dyDescent="0.2">
      <c r="B457" s="326" t="s">
        <v>269</v>
      </c>
      <c r="C457" s="326">
        <v>1.05</v>
      </c>
      <c r="D457" s="326">
        <v>2.1</v>
      </c>
      <c r="E457" s="327">
        <v>2.21</v>
      </c>
      <c r="F457" s="327">
        <v>1</v>
      </c>
      <c r="G457" s="781" t="s">
        <v>970</v>
      </c>
      <c r="H457" s="781"/>
      <c r="I457" s="781"/>
      <c r="J457" s="781"/>
    </row>
    <row r="458" spans="2:10" s="200" customFormat="1" ht="13.5" customHeight="1" x14ac:dyDescent="0.2">
      <c r="B458" s="326" t="s">
        <v>270</v>
      </c>
      <c r="C458" s="326">
        <v>0.9</v>
      </c>
      <c r="D458" s="326">
        <v>2.1</v>
      </c>
      <c r="E458" s="327">
        <v>7.56</v>
      </c>
      <c r="F458" s="327">
        <v>4</v>
      </c>
      <c r="G458" s="781" t="s">
        <v>972</v>
      </c>
      <c r="H458" s="781"/>
      <c r="I458" s="781"/>
      <c r="J458" s="781"/>
    </row>
    <row r="459" spans="2:10" s="200" customFormat="1" ht="12.75" customHeight="1" x14ac:dyDescent="0.2">
      <c r="B459" s="326" t="s">
        <v>271</v>
      </c>
      <c r="C459" s="326">
        <v>0.9</v>
      </c>
      <c r="D459" s="326">
        <v>2.1</v>
      </c>
      <c r="E459" s="327">
        <v>3.78</v>
      </c>
      <c r="F459" s="327">
        <v>2</v>
      </c>
      <c r="G459" s="781" t="s">
        <v>973</v>
      </c>
      <c r="H459" s="781"/>
      <c r="I459" s="781"/>
      <c r="J459" s="781"/>
    </row>
    <row r="460" spans="2:10" s="200" customFormat="1" ht="12.75" customHeight="1" x14ac:dyDescent="0.2">
      <c r="B460" s="326" t="s">
        <v>272</v>
      </c>
      <c r="C460" s="326">
        <v>0.8</v>
      </c>
      <c r="D460" s="326">
        <v>2.1</v>
      </c>
      <c r="E460" s="327">
        <v>3.36</v>
      </c>
      <c r="F460" s="327">
        <v>2</v>
      </c>
      <c r="G460" s="781" t="s">
        <v>1074</v>
      </c>
      <c r="H460" s="781"/>
      <c r="I460" s="781"/>
      <c r="J460" s="781"/>
    </row>
    <row r="461" spans="2:10" s="200" customFormat="1" ht="12.75" customHeight="1" x14ac:dyDescent="0.2">
      <c r="B461" s="326" t="s">
        <v>274</v>
      </c>
      <c r="C461" s="326">
        <v>0.8</v>
      </c>
      <c r="D461" s="326">
        <v>2.1</v>
      </c>
      <c r="E461" s="327">
        <v>8.4</v>
      </c>
      <c r="F461" s="327">
        <v>5</v>
      </c>
      <c r="G461" s="781" t="s">
        <v>972</v>
      </c>
      <c r="H461" s="781"/>
      <c r="I461" s="781"/>
      <c r="J461" s="781"/>
    </row>
    <row r="462" spans="2:10" s="200" customFormat="1" ht="12.75" customHeight="1" x14ac:dyDescent="0.2">
      <c r="B462" s="326" t="s">
        <v>282</v>
      </c>
      <c r="C462" s="326">
        <v>0.8</v>
      </c>
      <c r="D462" s="326">
        <v>2.1</v>
      </c>
      <c r="E462" s="327">
        <v>1.68</v>
      </c>
      <c r="F462" s="327">
        <v>1</v>
      </c>
      <c r="G462" s="781" t="s">
        <v>975</v>
      </c>
      <c r="H462" s="781"/>
      <c r="I462" s="781"/>
      <c r="J462" s="781"/>
    </row>
    <row r="463" spans="2:10" ht="12.75" customHeight="1" x14ac:dyDescent="0.2">
      <c r="B463" s="326" t="s">
        <v>629</v>
      </c>
      <c r="C463" s="326">
        <v>0.8</v>
      </c>
      <c r="D463" s="326">
        <v>2.13</v>
      </c>
      <c r="E463" s="327">
        <v>3.41</v>
      </c>
      <c r="F463" s="327">
        <v>2</v>
      </c>
      <c r="G463" s="781" t="s">
        <v>976</v>
      </c>
      <c r="H463" s="781"/>
      <c r="I463" s="781"/>
      <c r="J463" s="781"/>
    </row>
    <row r="464" spans="2:10" ht="35.25" customHeight="1" x14ac:dyDescent="0.2">
      <c r="B464" s="204" t="s">
        <v>129</v>
      </c>
      <c r="C464" s="201" t="s">
        <v>1055</v>
      </c>
      <c r="D464" s="672" t="s">
        <v>1056</v>
      </c>
      <c r="E464" s="672"/>
      <c r="F464" s="672"/>
      <c r="G464" s="672"/>
      <c r="H464" s="672"/>
      <c r="I464" s="672"/>
      <c r="J464" s="201" t="s">
        <v>42</v>
      </c>
    </row>
    <row r="465" spans="2:10" x14ac:dyDescent="0.2">
      <c r="B465" s="673" t="s">
        <v>217</v>
      </c>
      <c r="C465" s="674"/>
      <c r="D465" s="674"/>
      <c r="E465" s="674"/>
      <c r="F465" s="674"/>
      <c r="G465" s="675"/>
      <c r="H465" s="676" t="s">
        <v>220</v>
      </c>
      <c r="I465" s="676"/>
      <c r="J465" s="269" t="s">
        <v>221</v>
      </c>
    </row>
    <row r="466" spans="2:10" x14ac:dyDescent="0.2">
      <c r="B466" s="714" t="s">
        <v>268</v>
      </c>
      <c r="C466" s="688"/>
      <c r="D466" s="688"/>
      <c r="E466" s="688"/>
      <c r="F466" s="688"/>
      <c r="G466" s="689"/>
      <c r="H466" s="680">
        <v>4.2</v>
      </c>
      <c r="I466" s="681"/>
      <c r="J466" s="202" t="s">
        <v>239</v>
      </c>
    </row>
    <row r="467" spans="2:10" x14ac:dyDescent="0.2">
      <c r="B467" s="682" t="s">
        <v>222</v>
      </c>
      <c r="C467" s="683"/>
      <c r="D467" s="683"/>
      <c r="E467" s="683"/>
      <c r="F467" s="683"/>
      <c r="G467" s="684"/>
      <c r="H467" s="685">
        <v>4.2</v>
      </c>
      <c r="I467" s="686"/>
      <c r="J467" s="203"/>
    </row>
    <row r="468" spans="2:10" ht="12.75" customHeight="1" x14ac:dyDescent="0.2">
      <c r="B468" s="204" t="s">
        <v>130</v>
      </c>
      <c r="C468" s="201">
        <v>90844</v>
      </c>
      <c r="D468" s="672" t="s">
        <v>1220</v>
      </c>
      <c r="E468" s="672"/>
      <c r="F468" s="672"/>
      <c r="G468" s="672"/>
      <c r="H468" s="672"/>
      <c r="I468" s="672"/>
      <c r="J468" s="201" t="s">
        <v>112</v>
      </c>
    </row>
    <row r="469" spans="2:10" x14ac:dyDescent="0.2">
      <c r="B469" s="673" t="s">
        <v>217</v>
      </c>
      <c r="C469" s="674"/>
      <c r="D469" s="674"/>
      <c r="E469" s="674"/>
      <c r="F469" s="674"/>
      <c r="G469" s="675"/>
      <c r="H469" s="676" t="s">
        <v>37</v>
      </c>
      <c r="I469" s="676"/>
      <c r="J469" s="269" t="s">
        <v>221</v>
      </c>
    </row>
    <row r="470" spans="2:10" x14ac:dyDescent="0.2">
      <c r="B470" s="714" t="s">
        <v>270</v>
      </c>
      <c r="C470" s="688"/>
      <c r="D470" s="688"/>
      <c r="E470" s="688"/>
      <c r="F470" s="688"/>
      <c r="G470" s="689"/>
      <c r="H470" s="680">
        <v>4</v>
      </c>
      <c r="I470" s="681"/>
      <c r="J470" s="202" t="s">
        <v>37</v>
      </c>
    </row>
    <row r="471" spans="2:10" x14ac:dyDescent="0.2">
      <c r="B471" s="682" t="s">
        <v>222</v>
      </c>
      <c r="C471" s="683"/>
      <c r="D471" s="683"/>
      <c r="E471" s="683"/>
      <c r="F471" s="683"/>
      <c r="G471" s="684"/>
      <c r="H471" s="685">
        <v>4</v>
      </c>
      <c r="I471" s="686"/>
      <c r="J471" s="203"/>
    </row>
    <row r="472" spans="2:10" ht="39" customHeight="1" x14ac:dyDescent="0.2">
      <c r="B472" s="204" t="s">
        <v>823</v>
      </c>
      <c r="C472" s="201" t="s">
        <v>1057</v>
      </c>
      <c r="D472" s="672" t="s">
        <v>1058</v>
      </c>
      <c r="E472" s="672"/>
      <c r="F472" s="672"/>
      <c r="G472" s="672"/>
      <c r="H472" s="672"/>
      <c r="I472" s="672"/>
      <c r="J472" s="201" t="s">
        <v>112</v>
      </c>
    </row>
    <row r="473" spans="2:10" x14ac:dyDescent="0.2">
      <c r="B473" s="673" t="s">
        <v>217</v>
      </c>
      <c r="C473" s="674"/>
      <c r="D473" s="674"/>
      <c r="E473" s="674"/>
      <c r="F473" s="674"/>
      <c r="G473" s="675"/>
      <c r="H473" s="676" t="s">
        <v>37</v>
      </c>
      <c r="I473" s="676"/>
      <c r="J473" s="269" t="s">
        <v>221</v>
      </c>
    </row>
    <row r="474" spans="2:10" x14ac:dyDescent="0.2">
      <c r="B474" s="714" t="s">
        <v>271</v>
      </c>
      <c r="C474" s="688"/>
      <c r="D474" s="688"/>
      <c r="E474" s="688"/>
      <c r="F474" s="688"/>
      <c r="G474" s="689"/>
      <c r="H474" s="680">
        <v>2</v>
      </c>
      <c r="I474" s="681"/>
      <c r="J474" s="202" t="s">
        <v>37</v>
      </c>
    </row>
    <row r="475" spans="2:10" x14ac:dyDescent="0.2">
      <c r="B475" s="682" t="s">
        <v>222</v>
      </c>
      <c r="C475" s="683"/>
      <c r="D475" s="683"/>
      <c r="E475" s="683"/>
      <c r="F475" s="683"/>
      <c r="G475" s="684"/>
      <c r="H475" s="685">
        <v>2</v>
      </c>
      <c r="I475" s="686"/>
      <c r="J475" s="203"/>
    </row>
    <row r="476" spans="2:10" ht="39" customHeight="1" x14ac:dyDescent="0.2">
      <c r="B476" s="204" t="s">
        <v>824</v>
      </c>
      <c r="C476" s="201">
        <v>110691</v>
      </c>
      <c r="D476" s="672" t="s">
        <v>1075</v>
      </c>
      <c r="E476" s="672"/>
      <c r="F476" s="672"/>
      <c r="G476" s="672"/>
      <c r="H476" s="672"/>
      <c r="I476" s="672"/>
      <c r="J476" s="201" t="s">
        <v>112</v>
      </c>
    </row>
    <row r="477" spans="2:10" x14ac:dyDescent="0.2">
      <c r="B477" s="673" t="s">
        <v>217</v>
      </c>
      <c r="C477" s="674"/>
      <c r="D477" s="674"/>
      <c r="E477" s="674"/>
      <c r="F477" s="674"/>
      <c r="G477" s="675"/>
      <c r="H477" s="676" t="s">
        <v>37</v>
      </c>
      <c r="I477" s="676"/>
      <c r="J477" s="269" t="s">
        <v>221</v>
      </c>
    </row>
    <row r="478" spans="2:10" x14ac:dyDescent="0.2">
      <c r="B478" s="714" t="s">
        <v>272</v>
      </c>
      <c r="C478" s="688"/>
      <c r="D478" s="688"/>
      <c r="E478" s="688"/>
      <c r="F478" s="688"/>
      <c r="G478" s="689"/>
      <c r="H478" s="680">
        <v>2</v>
      </c>
      <c r="I478" s="681"/>
      <c r="J478" s="202" t="s">
        <v>37</v>
      </c>
    </row>
    <row r="479" spans="2:10" x14ac:dyDescent="0.2">
      <c r="B479" s="682" t="s">
        <v>222</v>
      </c>
      <c r="C479" s="683"/>
      <c r="D479" s="683"/>
      <c r="E479" s="683"/>
      <c r="F479" s="683"/>
      <c r="G479" s="684"/>
      <c r="H479" s="685">
        <v>2</v>
      </c>
      <c r="I479" s="686"/>
      <c r="J479" s="203"/>
    </row>
    <row r="480" spans="2:10" ht="51" customHeight="1" x14ac:dyDescent="0.2">
      <c r="B480" s="204" t="s">
        <v>825</v>
      </c>
      <c r="C480" s="201">
        <v>90843</v>
      </c>
      <c r="D480" s="672" t="s">
        <v>1221</v>
      </c>
      <c r="E480" s="672"/>
      <c r="F480" s="672"/>
      <c r="G480" s="672"/>
      <c r="H480" s="672"/>
      <c r="I480" s="672"/>
      <c r="J480" s="201" t="s">
        <v>112</v>
      </c>
    </row>
    <row r="481" spans="2:10" x14ac:dyDescent="0.2">
      <c r="B481" s="673" t="s">
        <v>217</v>
      </c>
      <c r="C481" s="674"/>
      <c r="D481" s="674"/>
      <c r="E481" s="674"/>
      <c r="F481" s="674"/>
      <c r="G481" s="675"/>
      <c r="H481" s="676" t="s">
        <v>37</v>
      </c>
      <c r="I481" s="676"/>
      <c r="J481" s="269" t="s">
        <v>221</v>
      </c>
    </row>
    <row r="482" spans="2:10" x14ac:dyDescent="0.2">
      <c r="B482" s="714" t="s">
        <v>274</v>
      </c>
      <c r="C482" s="688"/>
      <c r="D482" s="688"/>
      <c r="E482" s="688"/>
      <c r="F482" s="688"/>
      <c r="G482" s="689"/>
      <c r="H482" s="680">
        <v>5</v>
      </c>
      <c r="I482" s="681"/>
      <c r="J482" s="202" t="s">
        <v>37</v>
      </c>
    </row>
    <row r="483" spans="2:10" x14ac:dyDescent="0.2">
      <c r="B483" s="880" t="s">
        <v>222</v>
      </c>
      <c r="C483" s="881"/>
      <c r="D483" s="881"/>
      <c r="E483" s="881"/>
      <c r="F483" s="881"/>
      <c r="G483" s="882"/>
      <c r="H483" s="883">
        <v>5</v>
      </c>
      <c r="I483" s="884"/>
      <c r="J483" s="360"/>
    </row>
    <row r="484" spans="2:10" ht="36.75" customHeight="1" x14ac:dyDescent="0.2">
      <c r="B484" s="204" t="s">
        <v>826</v>
      </c>
      <c r="C484" s="201" t="s">
        <v>1059</v>
      </c>
      <c r="D484" s="672" t="s">
        <v>1060</v>
      </c>
      <c r="E484" s="672"/>
      <c r="F484" s="672"/>
      <c r="G484" s="672"/>
      <c r="H484" s="672"/>
      <c r="I484" s="672"/>
      <c r="J484" s="201" t="s">
        <v>42</v>
      </c>
    </row>
    <row r="485" spans="2:10" x14ac:dyDescent="0.2">
      <c r="B485" s="673" t="s">
        <v>217</v>
      </c>
      <c r="C485" s="674"/>
      <c r="D485" s="674"/>
      <c r="E485" s="674"/>
      <c r="F485" s="674"/>
      <c r="G485" s="675"/>
      <c r="H485" s="676" t="s">
        <v>220</v>
      </c>
      <c r="I485" s="676"/>
      <c r="J485" s="269" t="s">
        <v>221</v>
      </c>
    </row>
    <row r="486" spans="2:10" x14ac:dyDescent="0.2">
      <c r="B486" s="714" t="s">
        <v>282</v>
      </c>
      <c r="C486" s="688"/>
      <c r="D486" s="688"/>
      <c r="E486" s="688"/>
      <c r="F486" s="688"/>
      <c r="G486" s="689"/>
      <c r="H486" s="680">
        <v>1.68</v>
      </c>
      <c r="I486" s="681"/>
      <c r="J486" s="202" t="s">
        <v>220</v>
      </c>
    </row>
    <row r="487" spans="2:10" x14ac:dyDescent="0.2">
      <c r="B487" s="880" t="s">
        <v>222</v>
      </c>
      <c r="C487" s="881"/>
      <c r="D487" s="881"/>
      <c r="E487" s="881"/>
      <c r="F487" s="881"/>
      <c r="G487" s="882"/>
      <c r="H487" s="883">
        <v>1.68</v>
      </c>
      <c r="I487" s="884"/>
      <c r="J487" s="360"/>
    </row>
    <row r="488" spans="2:10" ht="45" customHeight="1" x14ac:dyDescent="0.2">
      <c r="B488" s="204" t="s">
        <v>827</v>
      </c>
      <c r="C488" s="201">
        <v>2001004045</v>
      </c>
      <c r="D488" s="672" t="s">
        <v>1222</v>
      </c>
      <c r="E488" s="672"/>
      <c r="F488" s="672"/>
      <c r="G488" s="672"/>
      <c r="H488" s="672"/>
      <c r="I488" s="672"/>
      <c r="J488" s="201" t="s">
        <v>42</v>
      </c>
    </row>
    <row r="489" spans="2:10" x14ac:dyDescent="0.2">
      <c r="B489" s="673" t="s">
        <v>217</v>
      </c>
      <c r="C489" s="674"/>
      <c r="D489" s="674"/>
      <c r="E489" s="674"/>
      <c r="F489" s="674"/>
      <c r="G489" s="675"/>
      <c r="H489" s="676" t="s">
        <v>220</v>
      </c>
      <c r="I489" s="676"/>
      <c r="J489" s="269" t="s">
        <v>221</v>
      </c>
    </row>
    <row r="490" spans="2:10" x14ac:dyDescent="0.2">
      <c r="B490" s="714" t="s">
        <v>629</v>
      </c>
      <c r="C490" s="688"/>
      <c r="D490" s="688"/>
      <c r="E490" s="688"/>
      <c r="F490" s="688"/>
      <c r="G490" s="689"/>
      <c r="H490" s="680">
        <v>3.41</v>
      </c>
      <c r="I490" s="681"/>
      <c r="J490" s="202" t="s">
        <v>220</v>
      </c>
    </row>
    <row r="491" spans="2:10" x14ac:dyDescent="0.2">
      <c r="B491" s="880" t="s">
        <v>222</v>
      </c>
      <c r="C491" s="881"/>
      <c r="D491" s="881"/>
      <c r="E491" s="881"/>
      <c r="F491" s="881"/>
      <c r="G491" s="882"/>
      <c r="H491" s="854">
        <v>3.41</v>
      </c>
      <c r="I491" s="854"/>
      <c r="J491" s="360"/>
    </row>
    <row r="492" spans="2:10" x14ac:dyDescent="0.2">
      <c r="B492" s="277" t="s">
        <v>738</v>
      </c>
      <c r="C492" s="230"/>
      <c r="D492" s="231" t="s">
        <v>774</v>
      </c>
      <c r="E492" s="231"/>
      <c r="F492" s="231"/>
      <c r="G492" s="231"/>
      <c r="H492" s="231"/>
      <c r="I492" s="231"/>
      <c r="J492" s="232"/>
    </row>
    <row r="493" spans="2:10" x14ac:dyDescent="0.2">
      <c r="B493" s="204" t="s">
        <v>739</v>
      </c>
      <c r="C493" s="201">
        <v>102181</v>
      </c>
      <c r="D493" s="672" t="s">
        <v>1223</v>
      </c>
      <c r="E493" s="672"/>
      <c r="F493" s="672"/>
      <c r="G493" s="672"/>
      <c r="H493" s="672"/>
      <c r="I493" s="672"/>
      <c r="J493" s="201" t="s">
        <v>42</v>
      </c>
    </row>
    <row r="494" spans="2:10" x14ac:dyDescent="0.2">
      <c r="B494" s="673" t="s">
        <v>217</v>
      </c>
      <c r="C494" s="674"/>
      <c r="D494" s="675"/>
      <c r="E494" s="301" t="s">
        <v>223</v>
      </c>
      <c r="F494" s="301" t="s">
        <v>219</v>
      </c>
      <c r="G494" s="269" t="s">
        <v>746</v>
      </c>
      <c r="H494" s="673" t="s">
        <v>220</v>
      </c>
      <c r="I494" s="675"/>
      <c r="J494" s="269" t="s">
        <v>221</v>
      </c>
    </row>
    <row r="495" spans="2:10" s="356" customFormat="1" ht="12.75" customHeight="1" x14ac:dyDescent="0.2">
      <c r="B495" s="677" t="s">
        <v>926</v>
      </c>
      <c r="C495" s="678"/>
      <c r="D495" s="679"/>
      <c r="E495" s="310">
        <v>4.4000000000000004</v>
      </c>
      <c r="F495" s="310">
        <v>2.8</v>
      </c>
      <c r="G495" s="310">
        <v>1.8900000000000001</v>
      </c>
      <c r="H495" s="690">
        <v>10.43</v>
      </c>
      <c r="I495" s="691"/>
      <c r="J495" s="323" t="s">
        <v>633</v>
      </c>
    </row>
    <row r="496" spans="2:10" x14ac:dyDescent="0.2">
      <c r="B496" s="692" t="s">
        <v>222</v>
      </c>
      <c r="C496" s="693"/>
      <c r="D496" s="693"/>
      <c r="E496" s="693"/>
      <c r="F496" s="693"/>
      <c r="G496" s="694"/>
      <c r="H496" s="695">
        <v>10.43</v>
      </c>
      <c r="I496" s="696"/>
      <c r="J496" s="306"/>
    </row>
    <row r="497" spans="2:10" s="200" customFormat="1" x14ac:dyDescent="0.2">
      <c r="B497" s="240" t="s">
        <v>59</v>
      </c>
      <c r="C497" s="241"/>
      <c r="D497" s="223" t="s">
        <v>117</v>
      </c>
      <c r="E497" s="223"/>
      <c r="F497" s="223"/>
      <c r="G497" s="223"/>
      <c r="H497" s="223"/>
      <c r="I497" s="223"/>
      <c r="J497" s="224"/>
    </row>
    <row r="498" spans="2:10" s="200" customFormat="1" x14ac:dyDescent="0.2">
      <c r="B498" s="876" t="s">
        <v>256</v>
      </c>
      <c r="C498" s="877"/>
      <c r="D498" s="877"/>
      <c r="E498" s="877"/>
      <c r="F498" s="877"/>
      <c r="G498" s="877"/>
      <c r="H498" s="877"/>
      <c r="I498" s="877"/>
      <c r="J498" s="878"/>
    </row>
    <row r="499" spans="2:10" s="200" customFormat="1" x14ac:dyDescent="0.2">
      <c r="B499" s="788" t="s">
        <v>492</v>
      </c>
      <c r="C499" s="789"/>
      <c r="D499" s="789"/>
      <c r="E499" s="789"/>
      <c r="F499" s="789"/>
      <c r="G499" s="789"/>
      <c r="H499" s="789"/>
      <c r="I499" s="789"/>
      <c r="J499" s="790"/>
    </row>
    <row r="500" spans="2:10" s="200" customFormat="1" x14ac:dyDescent="0.2">
      <c r="B500" s="673" t="s">
        <v>217</v>
      </c>
      <c r="C500" s="674"/>
      <c r="D500" s="674"/>
      <c r="E500" s="673" t="s">
        <v>193</v>
      </c>
      <c r="F500" s="674"/>
      <c r="G500" s="269" t="s">
        <v>279</v>
      </c>
      <c r="H500" s="773" t="s">
        <v>220</v>
      </c>
      <c r="I500" s="774"/>
      <c r="J500" s="267" t="s">
        <v>255</v>
      </c>
    </row>
    <row r="501" spans="2:10" s="200" customFormat="1" x14ac:dyDescent="0.2">
      <c r="B501" s="242"/>
      <c r="C501" s="243"/>
      <c r="D501" s="244"/>
      <c r="E501" s="717" t="s">
        <v>920</v>
      </c>
      <c r="F501" s="718"/>
      <c r="G501" s="361">
        <v>8.9</v>
      </c>
      <c r="H501" s="719">
        <v>7.65</v>
      </c>
      <c r="I501" s="719"/>
      <c r="J501" s="715"/>
    </row>
    <row r="502" spans="2:10" s="200" customFormat="1" x14ac:dyDescent="0.2">
      <c r="B502" s="245"/>
      <c r="C502" s="246"/>
      <c r="D502" s="247"/>
      <c r="E502" s="717" t="s">
        <v>921</v>
      </c>
      <c r="F502" s="718"/>
      <c r="G502" s="361">
        <v>2.7</v>
      </c>
      <c r="H502" s="719">
        <v>3.25</v>
      </c>
      <c r="I502" s="719"/>
      <c r="J502" s="716"/>
    </row>
    <row r="503" spans="2:10" s="200" customFormat="1" x14ac:dyDescent="0.2">
      <c r="B503" s="245"/>
      <c r="C503" s="246"/>
      <c r="D503" s="247"/>
      <c r="E503" s="717" t="s">
        <v>749</v>
      </c>
      <c r="F503" s="718"/>
      <c r="G503" s="361">
        <v>7.1000000000000005</v>
      </c>
      <c r="H503" s="719">
        <v>7.57</v>
      </c>
      <c r="I503" s="719"/>
      <c r="J503" s="716"/>
    </row>
    <row r="504" spans="2:10" s="200" customFormat="1" x14ac:dyDescent="0.2">
      <c r="B504" s="248"/>
      <c r="C504" s="249"/>
      <c r="D504" s="250"/>
      <c r="E504" s="717" t="s">
        <v>922</v>
      </c>
      <c r="F504" s="718"/>
      <c r="G504" s="361">
        <v>6.8999999999999995</v>
      </c>
      <c r="H504" s="719">
        <v>7.13</v>
      </c>
      <c r="I504" s="719"/>
      <c r="J504" s="716"/>
    </row>
    <row r="505" spans="2:10" s="200" customFormat="1" x14ac:dyDescent="0.2">
      <c r="B505" s="245"/>
      <c r="C505" s="246"/>
      <c r="D505" s="247"/>
      <c r="E505" s="717" t="s">
        <v>926</v>
      </c>
      <c r="F505" s="718"/>
      <c r="G505" s="361">
        <v>10.5</v>
      </c>
      <c r="H505" s="719">
        <v>13.42</v>
      </c>
      <c r="I505" s="719"/>
      <c r="J505" s="716"/>
    </row>
    <row r="506" spans="2:10" s="200" customFormat="1" x14ac:dyDescent="0.2">
      <c r="B506" s="245"/>
      <c r="C506" s="246"/>
      <c r="D506" s="247"/>
      <c r="E506" s="717" t="s">
        <v>918</v>
      </c>
      <c r="F506" s="718"/>
      <c r="G506" s="361">
        <v>0</v>
      </c>
      <c r="H506" s="719">
        <v>7.28</v>
      </c>
      <c r="I506" s="719"/>
      <c r="J506" s="716"/>
    </row>
    <row r="507" spans="2:10" s="200" customFormat="1" x14ac:dyDescent="0.2">
      <c r="B507" s="245"/>
      <c r="C507" s="246"/>
      <c r="D507" s="247"/>
      <c r="E507" s="717" t="s">
        <v>919</v>
      </c>
      <c r="F507" s="718"/>
      <c r="G507" s="361">
        <v>6.2</v>
      </c>
      <c r="H507" s="719">
        <v>2.81</v>
      </c>
      <c r="I507" s="719"/>
      <c r="J507" s="716"/>
    </row>
    <row r="508" spans="2:10" s="200" customFormat="1" x14ac:dyDescent="0.2">
      <c r="B508" s="245"/>
      <c r="C508" s="246"/>
      <c r="D508" s="246"/>
      <c r="E508" s="717" t="s">
        <v>947</v>
      </c>
      <c r="F508" s="718"/>
      <c r="G508" s="361">
        <v>5.4</v>
      </c>
      <c r="H508" s="719">
        <v>2.31</v>
      </c>
      <c r="I508" s="719"/>
      <c r="J508" s="716"/>
    </row>
    <row r="509" spans="2:10" s="200" customFormat="1" x14ac:dyDescent="0.2">
      <c r="B509" s="245"/>
      <c r="C509" s="246"/>
      <c r="D509" s="246"/>
      <c r="E509" s="717" t="s">
        <v>923</v>
      </c>
      <c r="F509" s="718"/>
      <c r="G509" s="361">
        <v>11.5</v>
      </c>
      <c r="H509" s="719">
        <v>9.44</v>
      </c>
      <c r="I509" s="719"/>
      <c r="J509" s="716"/>
    </row>
    <row r="510" spans="2:10" s="200" customFormat="1" x14ac:dyDescent="0.2">
      <c r="B510" s="245"/>
      <c r="C510" s="246"/>
      <c r="D510" s="246"/>
      <c r="E510" s="717" t="s">
        <v>924</v>
      </c>
      <c r="F510" s="718"/>
      <c r="G510" s="361">
        <v>19.39</v>
      </c>
      <c r="H510" s="719">
        <v>25.27</v>
      </c>
      <c r="I510" s="719"/>
      <c r="J510" s="716"/>
    </row>
    <row r="511" spans="2:10" s="200" customFormat="1" x14ac:dyDescent="0.2">
      <c r="B511" s="245"/>
      <c r="C511" s="246"/>
      <c r="D511" s="247"/>
      <c r="E511" s="717" t="s">
        <v>925</v>
      </c>
      <c r="F511" s="718"/>
      <c r="G511" s="361">
        <v>10.49</v>
      </c>
      <c r="H511" s="719">
        <v>9.65</v>
      </c>
      <c r="I511" s="719"/>
      <c r="J511" s="716"/>
    </row>
    <row r="512" spans="2:10" s="200" customFormat="1" x14ac:dyDescent="0.2">
      <c r="B512" s="248"/>
      <c r="C512" s="249"/>
      <c r="D512" s="250"/>
      <c r="E512" s="717" t="s">
        <v>948</v>
      </c>
      <c r="F512" s="718"/>
      <c r="G512" s="361">
        <v>25</v>
      </c>
      <c r="H512" s="719">
        <v>60.45</v>
      </c>
      <c r="I512" s="719"/>
      <c r="J512" s="716"/>
    </row>
    <row r="513" spans="2:10" s="200" customFormat="1" x14ac:dyDescent="0.2">
      <c r="B513" s="245"/>
      <c r="C513" s="246"/>
      <c r="D513" s="247"/>
      <c r="E513" s="717" t="s">
        <v>631</v>
      </c>
      <c r="F513" s="718"/>
      <c r="G513" s="361">
        <v>0</v>
      </c>
      <c r="H513" s="719">
        <v>3.3</v>
      </c>
      <c r="I513" s="719"/>
      <c r="J513" s="716"/>
    </row>
    <row r="514" spans="2:10" s="200" customFormat="1" x14ac:dyDescent="0.2">
      <c r="B514" s="245"/>
      <c r="C514" s="246"/>
      <c r="D514" s="247"/>
      <c r="E514" s="717" t="s">
        <v>949</v>
      </c>
      <c r="F514" s="718"/>
      <c r="G514" s="361">
        <v>0</v>
      </c>
      <c r="H514" s="719">
        <v>3.3</v>
      </c>
      <c r="I514" s="719"/>
      <c r="J514" s="716"/>
    </row>
    <row r="515" spans="2:10" s="200" customFormat="1" x14ac:dyDescent="0.2">
      <c r="B515" s="720" t="s">
        <v>222</v>
      </c>
      <c r="C515" s="721"/>
      <c r="D515" s="721"/>
      <c r="E515" s="721"/>
      <c r="F515" s="721"/>
      <c r="G515" s="363">
        <v>114.08</v>
      </c>
      <c r="H515" s="879">
        <v>162.83000000000004</v>
      </c>
      <c r="I515" s="879"/>
      <c r="J515" s="239"/>
    </row>
    <row r="516" spans="2:10" s="200" customFormat="1" x14ac:dyDescent="0.2">
      <c r="B516" s="277" t="s">
        <v>60</v>
      </c>
      <c r="C516" s="230"/>
      <c r="D516" s="231" t="s">
        <v>149</v>
      </c>
      <c r="E516" s="231"/>
      <c r="F516" s="231"/>
      <c r="G516" s="231"/>
      <c r="H516" s="231"/>
      <c r="I516" s="231"/>
      <c r="J516" s="232"/>
    </row>
    <row r="517" spans="2:10" s="200" customFormat="1" ht="12.75" customHeight="1" x14ac:dyDescent="0.2">
      <c r="B517" s="204" t="s">
        <v>161</v>
      </c>
      <c r="C517" s="201">
        <v>95241</v>
      </c>
      <c r="D517" s="672" t="s">
        <v>1224</v>
      </c>
      <c r="E517" s="672"/>
      <c r="F517" s="672"/>
      <c r="G517" s="672"/>
      <c r="H517" s="672"/>
      <c r="I517" s="672"/>
      <c r="J517" s="201" t="s">
        <v>42</v>
      </c>
    </row>
    <row r="518" spans="2:10" s="200" customFormat="1" x14ac:dyDescent="0.2">
      <c r="B518" s="769" t="s">
        <v>217</v>
      </c>
      <c r="C518" s="770"/>
      <c r="D518" s="770"/>
      <c r="E518" s="770"/>
      <c r="F518" s="770"/>
      <c r="G518" s="770"/>
      <c r="H518" s="791" t="s">
        <v>220</v>
      </c>
      <c r="I518" s="772"/>
      <c r="J518" s="267" t="s">
        <v>221</v>
      </c>
    </row>
    <row r="519" spans="2:10" s="200" customFormat="1" x14ac:dyDescent="0.2">
      <c r="B519" s="795"/>
      <c r="C519" s="796"/>
      <c r="D519" s="796"/>
      <c r="E519" s="796"/>
      <c r="F519" s="796"/>
      <c r="G519" s="796"/>
      <c r="H519" s="680">
        <v>162.83000000000004</v>
      </c>
      <c r="I519" s="681"/>
      <c r="J519" s="225" t="s">
        <v>220</v>
      </c>
    </row>
    <row r="520" spans="2:10" s="200" customFormat="1" x14ac:dyDescent="0.2">
      <c r="B520" s="792" t="s">
        <v>222</v>
      </c>
      <c r="C520" s="793"/>
      <c r="D520" s="793"/>
      <c r="E520" s="793"/>
      <c r="F520" s="793"/>
      <c r="G520" s="793"/>
      <c r="H520" s="685">
        <v>162.83000000000004</v>
      </c>
      <c r="I520" s="686"/>
      <c r="J520" s="267"/>
    </row>
    <row r="521" spans="2:10" s="200" customFormat="1" ht="36.75" customHeight="1" x14ac:dyDescent="0.2">
      <c r="B521" s="204" t="s">
        <v>162</v>
      </c>
      <c r="C521" s="201">
        <v>1701000116</v>
      </c>
      <c r="D521" s="672" t="s">
        <v>1225</v>
      </c>
      <c r="E521" s="672"/>
      <c r="F521" s="672"/>
      <c r="G521" s="672"/>
      <c r="H521" s="672"/>
      <c r="I521" s="672"/>
      <c r="J521" s="201" t="s">
        <v>42</v>
      </c>
    </row>
    <row r="522" spans="2:10" s="200" customFormat="1" x14ac:dyDescent="0.2">
      <c r="B522" s="769" t="s">
        <v>217</v>
      </c>
      <c r="C522" s="770"/>
      <c r="D522" s="770"/>
      <c r="E522" s="770"/>
      <c r="F522" s="770"/>
      <c r="G522" s="770"/>
      <c r="H522" s="791" t="s">
        <v>220</v>
      </c>
      <c r="I522" s="772"/>
      <c r="J522" s="267" t="s">
        <v>221</v>
      </c>
    </row>
    <row r="523" spans="2:10" s="200" customFormat="1" ht="12.75" customHeight="1" x14ac:dyDescent="0.2">
      <c r="B523" s="795"/>
      <c r="C523" s="796"/>
      <c r="D523" s="796"/>
      <c r="E523" s="796"/>
      <c r="F523" s="796"/>
      <c r="G523" s="796"/>
      <c r="H523" s="680">
        <v>162.83000000000004</v>
      </c>
      <c r="I523" s="681"/>
      <c r="J523" s="225" t="s">
        <v>220</v>
      </c>
    </row>
    <row r="524" spans="2:10" s="200" customFormat="1" ht="12.75" customHeight="1" x14ac:dyDescent="0.2">
      <c r="B524" s="792" t="s">
        <v>222</v>
      </c>
      <c r="C524" s="793"/>
      <c r="D524" s="793"/>
      <c r="E524" s="793"/>
      <c r="F524" s="793"/>
      <c r="G524" s="793"/>
      <c r="H524" s="685">
        <v>162.83000000000004</v>
      </c>
      <c r="I524" s="686"/>
      <c r="J524" s="267"/>
    </row>
    <row r="525" spans="2:10" s="200" customFormat="1" x14ac:dyDescent="0.2">
      <c r="B525" s="277" t="s">
        <v>61</v>
      </c>
      <c r="C525" s="230"/>
      <c r="D525" s="231" t="s">
        <v>292</v>
      </c>
      <c r="E525" s="231"/>
      <c r="F525" s="231"/>
      <c r="G525" s="231"/>
      <c r="H525" s="231"/>
      <c r="I525" s="231"/>
      <c r="J525" s="232"/>
    </row>
    <row r="526" spans="2:10" s="200" customFormat="1" ht="33.75" customHeight="1" x14ac:dyDescent="0.2">
      <c r="B526" s="204" t="s">
        <v>151</v>
      </c>
      <c r="C526" s="201">
        <v>87261</v>
      </c>
      <c r="D526" s="672" t="s">
        <v>1226</v>
      </c>
      <c r="E526" s="672"/>
      <c r="F526" s="672"/>
      <c r="G526" s="672"/>
      <c r="H526" s="672"/>
      <c r="I526" s="672"/>
      <c r="J526" s="201" t="s">
        <v>42</v>
      </c>
    </row>
    <row r="527" spans="2:10" s="200" customFormat="1" x14ac:dyDescent="0.2">
      <c r="B527" s="673" t="s">
        <v>217</v>
      </c>
      <c r="C527" s="674"/>
      <c r="D527" s="674"/>
      <c r="E527" s="674"/>
      <c r="F527" s="674"/>
      <c r="G527" s="675"/>
      <c r="H527" s="676" t="s">
        <v>220</v>
      </c>
      <c r="I527" s="676"/>
      <c r="J527" s="269" t="s">
        <v>221</v>
      </c>
    </row>
    <row r="528" spans="2:10" s="200" customFormat="1" x14ac:dyDescent="0.2">
      <c r="B528" s="687" t="s">
        <v>257</v>
      </c>
      <c r="C528" s="688"/>
      <c r="D528" s="688"/>
      <c r="E528" s="688"/>
      <c r="F528" s="688"/>
      <c r="G528" s="689"/>
      <c r="H528" s="680">
        <v>14.970000000000002</v>
      </c>
      <c r="I528" s="681"/>
      <c r="J528" s="202" t="s">
        <v>220</v>
      </c>
    </row>
    <row r="529" spans="2:10" s="200" customFormat="1" x14ac:dyDescent="0.2">
      <c r="B529" s="682" t="s">
        <v>222</v>
      </c>
      <c r="C529" s="683"/>
      <c r="D529" s="683"/>
      <c r="E529" s="683"/>
      <c r="F529" s="683"/>
      <c r="G529" s="684"/>
      <c r="H529" s="685">
        <v>14.970000000000002</v>
      </c>
      <c r="I529" s="686"/>
      <c r="J529" s="203"/>
    </row>
    <row r="530" spans="2:10" s="200" customFormat="1" ht="36" customHeight="1" x14ac:dyDescent="0.2">
      <c r="B530" s="204" t="s">
        <v>657</v>
      </c>
      <c r="C530" s="201">
        <v>87262</v>
      </c>
      <c r="D530" s="672" t="s">
        <v>1227</v>
      </c>
      <c r="E530" s="672"/>
      <c r="F530" s="672"/>
      <c r="G530" s="672"/>
      <c r="H530" s="672"/>
      <c r="I530" s="672"/>
      <c r="J530" s="201" t="s">
        <v>42</v>
      </c>
    </row>
    <row r="531" spans="2:10" s="200" customFormat="1" x14ac:dyDescent="0.2">
      <c r="B531" s="673" t="s">
        <v>217</v>
      </c>
      <c r="C531" s="674"/>
      <c r="D531" s="674"/>
      <c r="E531" s="674"/>
      <c r="F531" s="674"/>
      <c r="G531" s="675"/>
      <c r="H531" s="676" t="s">
        <v>220</v>
      </c>
      <c r="I531" s="676"/>
      <c r="J531" s="269" t="s">
        <v>221</v>
      </c>
    </row>
    <row r="532" spans="2:10" s="200" customFormat="1" x14ac:dyDescent="0.2">
      <c r="B532" s="687" t="s">
        <v>257</v>
      </c>
      <c r="C532" s="688"/>
      <c r="D532" s="688"/>
      <c r="E532" s="688"/>
      <c r="F532" s="688"/>
      <c r="G532" s="689"/>
      <c r="H532" s="680">
        <v>48.72</v>
      </c>
      <c r="I532" s="681"/>
      <c r="J532" s="202" t="s">
        <v>220</v>
      </c>
    </row>
    <row r="533" spans="2:10" s="200" customFormat="1" x14ac:dyDescent="0.2">
      <c r="B533" s="682" t="s">
        <v>222</v>
      </c>
      <c r="C533" s="683"/>
      <c r="D533" s="683"/>
      <c r="E533" s="683"/>
      <c r="F533" s="683"/>
      <c r="G533" s="684"/>
      <c r="H533" s="685">
        <v>48.72</v>
      </c>
      <c r="I533" s="686"/>
      <c r="J533" s="203"/>
    </row>
    <row r="534" spans="2:10" s="200" customFormat="1" ht="32.25" customHeight="1" x14ac:dyDescent="0.2">
      <c r="B534" s="204" t="s">
        <v>152</v>
      </c>
      <c r="C534" s="201">
        <v>87263</v>
      </c>
      <c r="D534" s="672" t="s">
        <v>1171</v>
      </c>
      <c r="E534" s="672"/>
      <c r="F534" s="672"/>
      <c r="G534" s="672"/>
      <c r="H534" s="672"/>
      <c r="I534" s="672"/>
      <c r="J534" s="201" t="s">
        <v>42</v>
      </c>
    </row>
    <row r="535" spans="2:10" s="200" customFormat="1" x14ac:dyDescent="0.2">
      <c r="B535" s="673" t="s">
        <v>217</v>
      </c>
      <c r="C535" s="674"/>
      <c r="D535" s="674"/>
      <c r="E535" s="674"/>
      <c r="F535" s="674"/>
      <c r="G535" s="675"/>
      <c r="H535" s="676" t="s">
        <v>220</v>
      </c>
      <c r="I535" s="676"/>
      <c r="J535" s="269" t="s">
        <v>221</v>
      </c>
    </row>
    <row r="536" spans="2:10" s="200" customFormat="1" x14ac:dyDescent="0.2">
      <c r="B536" s="687" t="s">
        <v>257</v>
      </c>
      <c r="C536" s="688"/>
      <c r="D536" s="688"/>
      <c r="E536" s="688"/>
      <c r="F536" s="688"/>
      <c r="G536" s="689"/>
      <c r="H536" s="680">
        <v>99.14</v>
      </c>
      <c r="I536" s="681"/>
      <c r="J536" s="202" t="s">
        <v>220</v>
      </c>
    </row>
    <row r="537" spans="2:10" s="200" customFormat="1" x14ac:dyDescent="0.2">
      <c r="B537" s="682" t="s">
        <v>222</v>
      </c>
      <c r="C537" s="683"/>
      <c r="D537" s="683"/>
      <c r="E537" s="683"/>
      <c r="F537" s="683"/>
      <c r="G537" s="684"/>
      <c r="H537" s="685">
        <v>99.14</v>
      </c>
      <c r="I537" s="686"/>
      <c r="J537" s="203"/>
    </row>
    <row r="538" spans="2:10" s="200" customFormat="1" ht="12.75" customHeight="1" x14ac:dyDescent="0.2">
      <c r="B538" s="201" t="s">
        <v>163</v>
      </c>
      <c r="C538" s="201">
        <v>88650</v>
      </c>
      <c r="D538" s="672" t="s">
        <v>1228</v>
      </c>
      <c r="E538" s="672"/>
      <c r="F538" s="672"/>
      <c r="G538" s="672"/>
      <c r="H538" s="672"/>
      <c r="I538" s="672"/>
      <c r="J538" s="201" t="s">
        <v>139</v>
      </c>
    </row>
    <row r="539" spans="2:10" s="200" customFormat="1" ht="12.75" customHeight="1" x14ac:dyDescent="0.2">
      <c r="B539" s="673" t="s">
        <v>217</v>
      </c>
      <c r="C539" s="674"/>
      <c r="D539" s="674"/>
      <c r="E539" s="674"/>
      <c r="F539" s="674"/>
      <c r="G539" s="675"/>
      <c r="H539" s="676" t="s">
        <v>226</v>
      </c>
      <c r="I539" s="676"/>
      <c r="J539" s="269" t="s">
        <v>221</v>
      </c>
    </row>
    <row r="540" spans="2:10" s="200" customFormat="1" x14ac:dyDescent="0.2">
      <c r="B540" s="687" t="s">
        <v>257</v>
      </c>
      <c r="C540" s="688"/>
      <c r="D540" s="688"/>
      <c r="E540" s="688"/>
      <c r="F540" s="688"/>
      <c r="G540" s="689"/>
      <c r="H540" s="680">
        <v>114.08</v>
      </c>
      <c r="I540" s="681"/>
      <c r="J540" s="202" t="s">
        <v>226</v>
      </c>
    </row>
    <row r="541" spans="2:10" s="200" customFormat="1" x14ac:dyDescent="0.2">
      <c r="B541" s="682" t="s">
        <v>222</v>
      </c>
      <c r="C541" s="683"/>
      <c r="D541" s="683"/>
      <c r="E541" s="683"/>
      <c r="F541" s="683"/>
      <c r="G541" s="684"/>
      <c r="H541" s="685">
        <v>114.08</v>
      </c>
      <c r="I541" s="686"/>
      <c r="J541" s="203"/>
    </row>
    <row r="542" spans="2:10" s="200" customFormat="1" x14ac:dyDescent="0.2">
      <c r="B542" s="221" t="s">
        <v>132</v>
      </c>
      <c r="C542" s="222"/>
      <c r="D542" s="223" t="s">
        <v>131</v>
      </c>
      <c r="E542" s="223"/>
      <c r="F542" s="223"/>
      <c r="G542" s="223"/>
      <c r="H542" s="223"/>
      <c r="I542" s="223"/>
      <c r="J542" s="224"/>
    </row>
    <row r="543" spans="2:10" s="200" customFormat="1" x14ac:dyDescent="0.2">
      <c r="B543" s="259"/>
      <c r="C543" s="260"/>
      <c r="D543" s="768" t="s">
        <v>488</v>
      </c>
      <c r="E543" s="768"/>
      <c r="F543" s="768"/>
      <c r="G543" s="768"/>
      <c r="H543" s="768"/>
      <c r="I543" s="768"/>
      <c r="J543" s="261"/>
    </row>
    <row r="544" spans="2:10" s="200" customFormat="1" x14ac:dyDescent="0.2">
      <c r="B544" s="221" t="s">
        <v>136</v>
      </c>
      <c r="C544" s="222"/>
      <c r="D544" s="223" t="s">
        <v>133</v>
      </c>
      <c r="E544" s="223"/>
      <c r="F544" s="223"/>
      <c r="G544" s="223"/>
      <c r="H544" s="223"/>
      <c r="I544" s="223"/>
      <c r="J544" s="224"/>
    </row>
    <row r="545" spans="2:10" s="200" customFormat="1" x14ac:dyDescent="0.2">
      <c r="B545" s="277" t="s">
        <v>164</v>
      </c>
      <c r="C545" s="230"/>
      <c r="D545" s="231" t="s">
        <v>752</v>
      </c>
      <c r="E545" s="231"/>
      <c r="F545" s="231"/>
      <c r="G545" s="231"/>
      <c r="H545" s="231"/>
      <c r="I545" s="231"/>
      <c r="J545" s="232"/>
    </row>
    <row r="546" spans="2:10" s="200" customFormat="1" ht="27" customHeight="1" x14ac:dyDescent="0.2">
      <c r="B546" s="204" t="s">
        <v>659</v>
      </c>
      <c r="C546" s="201">
        <v>86919</v>
      </c>
      <c r="D546" s="672" t="s">
        <v>1277</v>
      </c>
      <c r="E546" s="672"/>
      <c r="F546" s="672"/>
      <c r="G546" s="672"/>
      <c r="H546" s="672"/>
      <c r="I546" s="672"/>
      <c r="J546" s="201" t="s">
        <v>112</v>
      </c>
    </row>
    <row r="547" spans="2:10" s="200" customFormat="1" x14ac:dyDescent="0.2">
      <c r="B547" s="673" t="s">
        <v>217</v>
      </c>
      <c r="C547" s="674"/>
      <c r="D547" s="674"/>
      <c r="E547" s="674"/>
      <c r="F547" s="674"/>
      <c r="G547" s="675"/>
      <c r="H547" s="676" t="s">
        <v>37</v>
      </c>
      <c r="I547" s="676"/>
      <c r="J547" s="269" t="s">
        <v>221</v>
      </c>
    </row>
    <row r="548" spans="2:10" s="200" customFormat="1" x14ac:dyDescent="0.2">
      <c r="B548" s="677"/>
      <c r="C548" s="678"/>
      <c r="D548" s="678"/>
      <c r="E548" s="678"/>
      <c r="F548" s="678"/>
      <c r="G548" s="679"/>
      <c r="H548" s="690">
        <v>1</v>
      </c>
      <c r="I548" s="691"/>
      <c r="J548" s="202" t="s">
        <v>37</v>
      </c>
    </row>
    <row r="549" spans="2:10" s="200" customFormat="1" x14ac:dyDescent="0.2">
      <c r="B549" s="682" t="s">
        <v>222</v>
      </c>
      <c r="C549" s="683"/>
      <c r="D549" s="683"/>
      <c r="E549" s="683"/>
      <c r="F549" s="683"/>
      <c r="G549" s="684"/>
      <c r="H549" s="685">
        <v>1</v>
      </c>
      <c r="I549" s="686"/>
      <c r="J549" s="203"/>
    </row>
    <row r="550" spans="2:10" s="200" customFormat="1" x14ac:dyDescent="0.2">
      <c r="B550" s="277" t="s">
        <v>624</v>
      </c>
      <c r="C550" s="230"/>
      <c r="D550" s="231" t="s">
        <v>717</v>
      </c>
      <c r="E550" s="231"/>
      <c r="F550" s="231"/>
      <c r="G550" s="231"/>
      <c r="H550" s="231"/>
      <c r="I550" s="231"/>
      <c r="J550" s="232"/>
    </row>
    <row r="551" spans="2:10" s="200" customFormat="1" ht="12.75" customHeight="1" x14ac:dyDescent="0.2">
      <c r="B551" s="204" t="s">
        <v>1076</v>
      </c>
      <c r="C551" s="201">
        <v>86909</v>
      </c>
      <c r="D551" s="672" t="s">
        <v>1278</v>
      </c>
      <c r="E551" s="672"/>
      <c r="F551" s="672"/>
      <c r="G551" s="672"/>
      <c r="H551" s="672"/>
      <c r="I551" s="672"/>
      <c r="J551" s="201" t="s">
        <v>112</v>
      </c>
    </row>
    <row r="552" spans="2:10" s="200" customFormat="1" x14ac:dyDescent="0.2">
      <c r="B552" s="673" t="s">
        <v>217</v>
      </c>
      <c r="C552" s="674"/>
      <c r="D552" s="674"/>
      <c r="E552" s="674"/>
      <c r="F552" s="674"/>
      <c r="G552" s="675"/>
      <c r="H552" s="676" t="s">
        <v>37</v>
      </c>
      <c r="I552" s="676"/>
      <c r="J552" s="269" t="s">
        <v>221</v>
      </c>
    </row>
    <row r="553" spans="2:10" s="200" customFormat="1" x14ac:dyDescent="0.2">
      <c r="B553" s="677"/>
      <c r="C553" s="678"/>
      <c r="D553" s="678"/>
      <c r="E553" s="678"/>
      <c r="F553" s="678"/>
      <c r="G553" s="679"/>
      <c r="H553" s="680">
        <v>1</v>
      </c>
      <c r="I553" s="681"/>
      <c r="J553" s="202" t="s">
        <v>37</v>
      </c>
    </row>
    <row r="554" spans="2:10" s="200" customFormat="1" x14ac:dyDescent="0.2">
      <c r="B554" s="682" t="s">
        <v>222</v>
      </c>
      <c r="C554" s="683"/>
      <c r="D554" s="683"/>
      <c r="E554" s="683"/>
      <c r="F554" s="683"/>
      <c r="G554" s="684"/>
      <c r="H554" s="685">
        <v>1</v>
      </c>
      <c r="I554" s="686"/>
      <c r="J554" s="203"/>
    </row>
    <row r="555" spans="2:10" s="200" customFormat="1" ht="12.75" customHeight="1" x14ac:dyDescent="0.2">
      <c r="B555" s="204" t="s">
        <v>1077</v>
      </c>
      <c r="C555" s="201">
        <v>86935</v>
      </c>
      <c r="D555" s="672" t="s">
        <v>1279</v>
      </c>
      <c r="E555" s="672"/>
      <c r="F555" s="672"/>
      <c r="G555" s="672"/>
      <c r="H555" s="672"/>
      <c r="I555" s="672"/>
      <c r="J555" s="201" t="s">
        <v>112</v>
      </c>
    </row>
    <row r="556" spans="2:10" s="200" customFormat="1" x14ac:dyDescent="0.2">
      <c r="B556" s="673" t="s">
        <v>217</v>
      </c>
      <c r="C556" s="674"/>
      <c r="D556" s="674"/>
      <c r="E556" s="674"/>
      <c r="F556" s="674"/>
      <c r="G556" s="675"/>
      <c r="H556" s="676" t="s">
        <v>37</v>
      </c>
      <c r="I556" s="676"/>
      <c r="J556" s="269" t="s">
        <v>221</v>
      </c>
    </row>
    <row r="557" spans="2:10" s="200" customFormat="1" x14ac:dyDescent="0.2">
      <c r="B557" s="677"/>
      <c r="C557" s="678"/>
      <c r="D557" s="678"/>
      <c r="E557" s="678"/>
      <c r="F557" s="678"/>
      <c r="G557" s="679"/>
      <c r="H557" s="680">
        <v>1</v>
      </c>
      <c r="I557" s="681"/>
      <c r="J557" s="202" t="s">
        <v>37</v>
      </c>
    </row>
    <row r="558" spans="2:10" s="200" customFormat="1" x14ac:dyDescent="0.2">
      <c r="B558" s="682" t="s">
        <v>222</v>
      </c>
      <c r="C558" s="683"/>
      <c r="D558" s="683"/>
      <c r="E558" s="683"/>
      <c r="F558" s="683"/>
      <c r="G558" s="684"/>
      <c r="H558" s="685">
        <v>1</v>
      </c>
      <c r="I558" s="686"/>
      <c r="J558" s="203"/>
    </row>
    <row r="559" spans="2:10" s="200" customFormat="1" ht="12.75" customHeight="1" x14ac:dyDescent="0.2">
      <c r="B559" s="204" t="s">
        <v>1140</v>
      </c>
      <c r="C559" s="201">
        <v>1301003052</v>
      </c>
      <c r="D559" s="672" t="s">
        <v>1280</v>
      </c>
      <c r="E559" s="672"/>
      <c r="F559" s="672"/>
      <c r="G559" s="672"/>
      <c r="H559" s="672"/>
      <c r="I559" s="672"/>
      <c r="J559" s="201" t="s">
        <v>112</v>
      </c>
    </row>
    <row r="560" spans="2:10" s="200" customFormat="1" x14ac:dyDescent="0.2">
      <c r="B560" s="673" t="s">
        <v>217</v>
      </c>
      <c r="C560" s="674"/>
      <c r="D560" s="674"/>
      <c r="E560" s="674"/>
      <c r="F560" s="674"/>
      <c r="G560" s="675"/>
      <c r="H560" s="676" t="s">
        <v>37</v>
      </c>
      <c r="I560" s="676"/>
      <c r="J560" s="269" t="s">
        <v>221</v>
      </c>
    </row>
    <row r="561" spans="2:10" s="200" customFormat="1" x14ac:dyDescent="0.2">
      <c r="B561" s="677"/>
      <c r="C561" s="678"/>
      <c r="D561" s="678"/>
      <c r="E561" s="678"/>
      <c r="F561" s="678"/>
      <c r="G561" s="679"/>
      <c r="H561" s="680">
        <v>1</v>
      </c>
      <c r="I561" s="681"/>
      <c r="J561" s="202" t="s">
        <v>37</v>
      </c>
    </row>
    <row r="562" spans="2:10" s="200" customFormat="1" x14ac:dyDescent="0.2">
      <c r="B562" s="682" t="s">
        <v>222</v>
      </c>
      <c r="C562" s="683"/>
      <c r="D562" s="683"/>
      <c r="E562" s="683"/>
      <c r="F562" s="683"/>
      <c r="G562" s="684"/>
      <c r="H562" s="685">
        <v>1</v>
      </c>
      <c r="I562" s="686"/>
      <c r="J562" s="203"/>
    </row>
    <row r="563" spans="2:10" s="200" customFormat="1" x14ac:dyDescent="0.2">
      <c r="B563" s="277" t="s">
        <v>165</v>
      </c>
      <c r="C563" s="230"/>
      <c r="D563" s="231" t="s">
        <v>400</v>
      </c>
      <c r="E563" s="231"/>
      <c r="F563" s="231"/>
      <c r="G563" s="231"/>
      <c r="H563" s="231"/>
      <c r="I563" s="231"/>
      <c r="J563" s="232"/>
    </row>
    <row r="564" spans="2:10" s="200" customFormat="1" ht="12.75" customHeight="1" x14ac:dyDescent="0.2">
      <c r="B564" s="204" t="s">
        <v>625</v>
      </c>
      <c r="C564" s="201">
        <v>1301002030</v>
      </c>
      <c r="D564" s="672" t="s">
        <v>1281</v>
      </c>
      <c r="E564" s="672"/>
      <c r="F564" s="672"/>
      <c r="G564" s="672"/>
      <c r="H564" s="672"/>
      <c r="I564" s="672"/>
      <c r="J564" s="201" t="s">
        <v>112</v>
      </c>
    </row>
    <row r="565" spans="2:10" s="200" customFormat="1" x14ac:dyDescent="0.2">
      <c r="B565" s="673" t="s">
        <v>217</v>
      </c>
      <c r="C565" s="674"/>
      <c r="D565" s="674"/>
      <c r="E565" s="674"/>
      <c r="F565" s="674"/>
      <c r="G565" s="675"/>
      <c r="H565" s="676" t="s">
        <v>37</v>
      </c>
      <c r="I565" s="676"/>
      <c r="J565" s="269" t="s">
        <v>221</v>
      </c>
    </row>
    <row r="566" spans="2:10" s="200" customFormat="1" x14ac:dyDescent="0.2">
      <c r="B566" s="677"/>
      <c r="C566" s="678"/>
      <c r="D566" s="678"/>
      <c r="E566" s="678"/>
      <c r="F566" s="678"/>
      <c r="G566" s="679"/>
      <c r="H566" s="680">
        <v>2</v>
      </c>
      <c r="I566" s="681"/>
      <c r="J566" s="202" t="s">
        <v>37</v>
      </c>
    </row>
    <row r="567" spans="2:10" s="200" customFormat="1" x14ac:dyDescent="0.2">
      <c r="B567" s="682" t="s">
        <v>222</v>
      </c>
      <c r="C567" s="683"/>
      <c r="D567" s="683"/>
      <c r="E567" s="683"/>
      <c r="F567" s="683"/>
      <c r="G567" s="684"/>
      <c r="H567" s="685">
        <v>2</v>
      </c>
      <c r="I567" s="686"/>
      <c r="J567" s="203"/>
    </row>
    <row r="568" spans="2:10" s="200" customFormat="1" ht="12.75" customHeight="1" x14ac:dyDescent="0.2">
      <c r="B568" s="204" t="s">
        <v>409</v>
      </c>
      <c r="C568" s="201">
        <v>95547</v>
      </c>
      <c r="D568" s="672" t="s">
        <v>1282</v>
      </c>
      <c r="E568" s="672"/>
      <c r="F568" s="672"/>
      <c r="G568" s="672"/>
      <c r="H568" s="672"/>
      <c r="I568" s="672"/>
      <c r="J568" s="201" t="s">
        <v>112</v>
      </c>
    </row>
    <row r="569" spans="2:10" s="200" customFormat="1" x14ac:dyDescent="0.2">
      <c r="B569" s="673" t="s">
        <v>217</v>
      </c>
      <c r="C569" s="674"/>
      <c r="D569" s="674"/>
      <c r="E569" s="674"/>
      <c r="F569" s="674"/>
      <c r="G569" s="675"/>
      <c r="H569" s="676" t="s">
        <v>37</v>
      </c>
      <c r="I569" s="676"/>
      <c r="J569" s="269" t="s">
        <v>221</v>
      </c>
    </row>
    <row r="570" spans="2:10" s="200" customFormat="1" x14ac:dyDescent="0.2">
      <c r="B570" s="687"/>
      <c r="C570" s="688"/>
      <c r="D570" s="688"/>
      <c r="E570" s="688"/>
      <c r="F570" s="688"/>
      <c r="G570" s="689"/>
      <c r="H570" s="680">
        <v>2</v>
      </c>
      <c r="I570" s="681"/>
      <c r="J570" s="202" t="s">
        <v>37</v>
      </c>
    </row>
    <row r="571" spans="2:10" s="200" customFormat="1" x14ac:dyDescent="0.2">
      <c r="B571" s="682" t="s">
        <v>222</v>
      </c>
      <c r="C571" s="683"/>
      <c r="D571" s="683"/>
      <c r="E571" s="683"/>
      <c r="F571" s="683"/>
      <c r="G571" s="684"/>
      <c r="H571" s="685">
        <v>2</v>
      </c>
      <c r="I571" s="686"/>
      <c r="J571" s="203"/>
    </row>
    <row r="572" spans="2:10" s="200" customFormat="1" ht="12.75" customHeight="1" x14ac:dyDescent="0.2">
      <c r="B572" s="204" t="s">
        <v>410</v>
      </c>
      <c r="C572" s="201">
        <v>1301004064</v>
      </c>
      <c r="D572" s="672" t="s">
        <v>1283</v>
      </c>
      <c r="E572" s="672"/>
      <c r="F572" s="672"/>
      <c r="G572" s="672"/>
      <c r="H572" s="672"/>
      <c r="I572" s="672"/>
      <c r="J572" s="201" t="s">
        <v>112</v>
      </c>
    </row>
    <row r="573" spans="2:10" s="200" customFormat="1" x14ac:dyDescent="0.2">
      <c r="B573" s="673" t="s">
        <v>217</v>
      </c>
      <c r="C573" s="674"/>
      <c r="D573" s="674"/>
      <c r="E573" s="674"/>
      <c r="F573" s="674"/>
      <c r="G573" s="675"/>
      <c r="H573" s="676" t="s">
        <v>37</v>
      </c>
      <c r="I573" s="676"/>
      <c r="J573" s="269" t="s">
        <v>221</v>
      </c>
    </row>
    <row r="574" spans="2:10" s="200" customFormat="1" x14ac:dyDescent="0.2">
      <c r="B574" s="687"/>
      <c r="C574" s="688"/>
      <c r="D574" s="688"/>
      <c r="E574" s="688"/>
      <c r="F574" s="688"/>
      <c r="G574" s="689"/>
      <c r="H574" s="680">
        <v>2</v>
      </c>
      <c r="I574" s="681"/>
      <c r="J574" s="202" t="s">
        <v>37</v>
      </c>
    </row>
    <row r="575" spans="2:10" s="200" customFormat="1" x14ac:dyDescent="0.2">
      <c r="B575" s="682" t="s">
        <v>222</v>
      </c>
      <c r="C575" s="683"/>
      <c r="D575" s="683"/>
      <c r="E575" s="683"/>
      <c r="F575" s="683"/>
      <c r="G575" s="684"/>
      <c r="H575" s="685">
        <v>2</v>
      </c>
      <c r="I575" s="686"/>
      <c r="J575" s="203"/>
    </row>
    <row r="576" spans="2:10" s="200" customFormat="1" x14ac:dyDescent="0.2">
      <c r="B576" s="221" t="s">
        <v>137</v>
      </c>
      <c r="C576" s="222"/>
      <c r="D576" s="223" t="s">
        <v>135</v>
      </c>
      <c r="E576" s="223"/>
      <c r="F576" s="223"/>
      <c r="G576" s="223"/>
      <c r="H576" s="223"/>
      <c r="I576" s="223"/>
      <c r="J576" s="224"/>
    </row>
    <row r="577" spans="2:10" s="200" customFormat="1" x14ac:dyDescent="0.2">
      <c r="B577" s="277" t="s">
        <v>166</v>
      </c>
      <c r="C577" s="230"/>
      <c r="D577" s="231" t="s">
        <v>752</v>
      </c>
      <c r="E577" s="231"/>
      <c r="F577" s="231"/>
      <c r="G577" s="231"/>
      <c r="H577" s="231"/>
      <c r="I577" s="231"/>
      <c r="J577" s="232"/>
    </row>
    <row r="578" spans="2:10" s="200" customFormat="1" ht="32.25" customHeight="1" x14ac:dyDescent="0.2">
      <c r="B578" s="204" t="s">
        <v>721</v>
      </c>
      <c r="C578" s="201">
        <v>86932</v>
      </c>
      <c r="D578" s="672" t="s">
        <v>1284</v>
      </c>
      <c r="E578" s="672"/>
      <c r="F578" s="672"/>
      <c r="G578" s="672"/>
      <c r="H578" s="672"/>
      <c r="I578" s="672"/>
      <c r="J578" s="201" t="s">
        <v>112</v>
      </c>
    </row>
    <row r="579" spans="2:10" s="200" customFormat="1" x14ac:dyDescent="0.2">
      <c r="B579" s="673" t="s">
        <v>217</v>
      </c>
      <c r="C579" s="674"/>
      <c r="D579" s="674"/>
      <c r="E579" s="674"/>
      <c r="F579" s="674"/>
      <c r="G579" s="675"/>
      <c r="H579" s="676" t="s">
        <v>37</v>
      </c>
      <c r="I579" s="676"/>
      <c r="J579" s="269" t="s">
        <v>221</v>
      </c>
    </row>
    <row r="580" spans="2:10" s="200" customFormat="1" x14ac:dyDescent="0.2">
      <c r="B580" s="687" t="s">
        <v>651</v>
      </c>
      <c r="C580" s="688"/>
      <c r="D580" s="688"/>
      <c r="E580" s="688"/>
      <c r="F580" s="688"/>
      <c r="G580" s="689"/>
      <c r="H580" s="690">
        <v>2</v>
      </c>
      <c r="I580" s="691"/>
      <c r="J580" s="202" t="s">
        <v>37</v>
      </c>
    </row>
    <row r="581" spans="2:10" s="200" customFormat="1" x14ac:dyDescent="0.2">
      <c r="B581" s="682" t="s">
        <v>222</v>
      </c>
      <c r="C581" s="683"/>
      <c r="D581" s="683"/>
      <c r="E581" s="683"/>
      <c r="F581" s="683"/>
      <c r="G581" s="684"/>
      <c r="H581" s="685">
        <v>2</v>
      </c>
      <c r="I581" s="686"/>
      <c r="J581" s="203"/>
    </row>
    <row r="582" spans="2:10" s="200" customFormat="1" ht="31.5" customHeight="1" x14ac:dyDescent="0.2">
      <c r="B582" s="204" t="s">
        <v>722</v>
      </c>
      <c r="C582" s="201" t="s">
        <v>1078</v>
      </c>
      <c r="D582" s="672" t="s">
        <v>767</v>
      </c>
      <c r="E582" s="672"/>
      <c r="F582" s="672"/>
      <c r="G582" s="672"/>
      <c r="H582" s="672"/>
      <c r="I582" s="672"/>
      <c r="J582" s="201" t="s">
        <v>112</v>
      </c>
    </row>
    <row r="583" spans="2:10" s="200" customFormat="1" x14ac:dyDescent="0.2">
      <c r="B583" s="673" t="s">
        <v>217</v>
      </c>
      <c r="C583" s="674"/>
      <c r="D583" s="674"/>
      <c r="E583" s="674"/>
      <c r="F583" s="674"/>
      <c r="G583" s="675"/>
      <c r="H583" s="676" t="s">
        <v>37</v>
      </c>
      <c r="I583" s="676"/>
      <c r="J583" s="269" t="s">
        <v>221</v>
      </c>
    </row>
    <row r="584" spans="2:10" s="200" customFormat="1" x14ac:dyDescent="0.2">
      <c r="B584" s="687" t="s">
        <v>651</v>
      </c>
      <c r="C584" s="688"/>
      <c r="D584" s="688"/>
      <c r="E584" s="688"/>
      <c r="F584" s="688"/>
      <c r="G584" s="689"/>
      <c r="H584" s="690">
        <v>2</v>
      </c>
      <c r="I584" s="691"/>
      <c r="J584" s="202" t="s">
        <v>37</v>
      </c>
    </row>
    <row r="585" spans="2:10" s="200" customFormat="1" x14ac:dyDescent="0.2">
      <c r="B585" s="682" t="s">
        <v>222</v>
      </c>
      <c r="C585" s="683"/>
      <c r="D585" s="683"/>
      <c r="E585" s="683"/>
      <c r="F585" s="683"/>
      <c r="G585" s="684"/>
      <c r="H585" s="685">
        <v>2</v>
      </c>
      <c r="I585" s="686"/>
      <c r="J585" s="203"/>
    </row>
    <row r="586" spans="2:10" s="200" customFormat="1" x14ac:dyDescent="0.2">
      <c r="B586" s="277" t="s">
        <v>753</v>
      </c>
      <c r="C586" s="230"/>
      <c r="D586" s="231" t="s">
        <v>717</v>
      </c>
      <c r="E586" s="231"/>
      <c r="F586" s="231"/>
      <c r="G586" s="231"/>
      <c r="H586" s="231"/>
      <c r="I586" s="231"/>
      <c r="J586" s="232"/>
    </row>
    <row r="587" spans="2:10" s="200" customFormat="1" ht="12.75" customHeight="1" x14ac:dyDescent="0.2">
      <c r="B587" s="204" t="s">
        <v>755</v>
      </c>
      <c r="C587" s="201">
        <v>2401002010</v>
      </c>
      <c r="D587" s="672" t="s">
        <v>1285</v>
      </c>
      <c r="E587" s="672"/>
      <c r="F587" s="672"/>
      <c r="G587" s="672"/>
      <c r="H587" s="672"/>
      <c r="I587" s="672"/>
      <c r="J587" s="201" t="s">
        <v>112</v>
      </c>
    </row>
    <row r="588" spans="2:10" s="200" customFormat="1" x14ac:dyDescent="0.2">
      <c r="B588" s="673" t="s">
        <v>217</v>
      </c>
      <c r="C588" s="674"/>
      <c r="D588" s="674"/>
      <c r="E588" s="674"/>
      <c r="F588" s="674"/>
      <c r="G588" s="675"/>
      <c r="H588" s="676" t="s">
        <v>37</v>
      </c>
      <c r="I588" s="676"/>
      <c r="J588" s="269" t="s">
        <v>221</v>
      </c>
    </row>
    <row r="589" spans="2:10" s="200" customFormat="1" x14ac:dyDescent="0.2">
      <c r="B589" s="687" t="e">
        <v>#REF!</v>
      </c>
      <c r="C589" s="688"/>
      <c r="D589" s="688"/>
      <c r="E589" s="688"/>
      <c r="F589" s="688"/>
      <c r="G589" s="689"/>
      <c r="H589" s="690">
        <v>4</v>
      </c>
      <c r="I589" s="691"/>
      <c r="J589" s="202" t="s">
        <v>37</v>
      </c>
    </row>
    <row r="590" spans="2:10" s="200" customFormat="1" x14ac:dyDescent="0.2">
      <c r="B590" s="682" t="s">
        <v>222</v>
      </c>
      <c r="C590" s="683"/>
      <c r="D590" s="683"/>
      <c r="E590" s="683"/>
      <c r="F590" s="683"/>
      <c r="G590" s="684"/>
      <c r="H590" s="685">
        <v>4</v>
      </c>
      <c r="I590" s="686"/>
      <c r="J590" s="203"/>
    </row>
    <row r="591" spans="2:10" s="200" customFormat="1" ht="12.75" customHeight="1" x14ac:dyDescent="0.2">
      <c r="B591" s="204" t="s">
        <v>756</v>
      </c>
      <c r="C591" s="201">
        <v>100867</v>
      </c>
      <c r="D591" s="672" t="s">
        <v>1286</v>
      </c>
      <c r="E591" s="672"/>
      <c r="F591" s="672"/>
      <c r="G591" s="672"/>
      <c r="H591" s="672"/>
      <c r="I591" s="672"/>
      <c r="J591" s="201" t="s">
        <v>112</v>
      </c>
    </row>
    <row r="592" spans="2:10" s="200" customFormat="1" x14ac:dyDescent="0.2">
      <c r="B592" s="673" t="s">
        <v>217</v>
      </c>
      <c r="C592" s="674"/>
      <c r="D592" s="674"/>
      <c r="E592" s="674"/>
      <c r="F592" s="674"/>
      <c r="G592" s="675"/>
      <c r="H592" s="676" t="s">
        <v>37</v>
      </c>
      <c r="I592" s="676"/>
      <c r="J592" s="269" t="s">
        <v>221</v>
      </c>
    </row>
    <row r="593" spans="2:10" s="200" customFormat="1" x14ac:dyDescent="0.2">
      <c r="B593" s="687" t="s">
        <v>651</v>
      </c>
      <c r="C593" s="688"/>
      <c r="D593" s="688"/>
      <c r="E593" s="688"/>
      <c r="F593" s="688"/>
      <c r="G593" s="689"/>
      <c r="H593" s="680">
        <v>2</v>
      </c>
      <c r="I593" s="681"/>
      <c r="J593" s="202" t="s">
        <v>37</v>
      </c>
    </row>
    <row r="594" spans="2:10" s="200" customFormat="1" x14ac:dyDescent="0.2">
      <c r="B594" s="682" t="s">
        <v>222</v>
      </c>
      <c r="C594" s="683"/>
      <c r="D594" s="683"/>
      <c r="E594" s="683"/>
      <c r="F594" s="683"/>
      <c r="G594" s="684"/>
      <c r="H594" s="685">
        <v>2</v>
      </c>
      <c r="I594" s="686"/>
      <c r="J594" s="203"/>
    </row>
    <row r="595" spans="2:10" s="200" customFormat="1" ht="24.75" customHeight="1" x14ac:dyDescent="0.2">
      <c r="B595" s="204" t="s">
        <v>757</v>
      </c>
      <c r="C595" s="201">
        <v>100868</v>
      </c>
      <c r="D595" s="672" t="s">
        <v>1287</v>
      </c>
      <c r="E595" s="672"/>
      <c r="F595" s="672"/>
      <c r="G595" s="672"/>
      <c r="H595" s="672"/>
      <c r="I595" s="672"/>
      <c r="J595" s="201" t="s">
        <v>112</v>
      </c>
    </row>
    <row r="596" spans="2:10" s="200" customFormat="1" x14ac:dyDescent="0.2">
      <c r="B596" s="673" t="s">
        <v>217</v>
      </c>
      <c r="C596" s="674"/>
      <c r="D596" s="674"/>
      <c r="E596" s="674"/>
      <c r="F596" s="674"/>
      <c r="G596" s="675"/>
      <c r="H596" s="676" t="s">
        <v>37</v>
      </c>
      <c r="I596" s="676"/>
      <c r="J596" s="269" t="s">
        <v>221</v>
      </c>
    </row>
    <row r="597" spans="2:10" s="200" customFormat="1" x14ac:dyDescent="0.2">
      <c r="B597" s="687" t="s">
        <v>651</v>
      </c>
      <c r="C597" s="688"/>
      <c r="D597" s="688"/>
      <c r="E597" s="688"/>
      <c r="F597" s="688"/>
      <c r="G597" s="689"/>
      <c r="H597" s="680">
        <v>4</v>
      </c>
      <c r="I597" s="681"/>
      <c r="J597" s="202" t="s">
        <v>37</v>
      </c>
    </row>
    <row r="598" spans="2:10" s="200" customFormat="1" x14ac:dyDescent="0.2">
      <c r="B598" s="682" t="s">
        <v>222</v>
      </c>
      <c r="C598" s="683"/>
      <c r="D598" s="683"/>
      <c r="E598" s="683"/>
      <c r="F598" s="683"/>
      <c r="G598" s="684"/>
      <c r="H598" s="685">
        <v>4</v>
      </c>
      <c r="I598" s="686"/>
      <c r="J598" s="203"/>
    </row>
    <row r="599" spans="2:10" s="200" customFormat="1" x14ac:dyDescent="0.2">
      <c r="B599" s="277" t="s">
        <v>754</v>
      </c>
      <c r="C599" s="230"/>
      <c r="D599" s="231" t="s">
        <v>400</v>
      </c>
      <c r="E599" s="231"/>
      <c r="F599" s="231"/>
      <c r="G599" s="231"/>
      <c r="H599" s="231"/>
      <c r="I599" s="231"/>
      <c r="J599" s="232"/>
    </row>
    <row r="600" spans="2:10" s="200" customFormat="1" ht="29.25" customHeight="1" x14ac:dyDescent="0.2">
      <c r="B600" s="204" t="s">
        <v>758</v>
      </c>
      <c r="C600" s="201">
        <v>2401001000</v>
      </c>
      <c r="D600" s="672" t="s">
        <v>1288</v>
      </c>
      <c r="E600" s="672"/>
      <c r="F600" s="672"/>
      <c r="G600" s="672"/>
      <c r="H600" s="672"/>
      <c r="I600" s="672"/>
      <c r="J600" s="201" t="s">
        <v>112</v>
      </c>
    </row>
    <row r="601" spans="2:10" s="200" customFormat="1" x14ac:dyDescent="0.2">
      <c r="B601" s="673" t="s">
        <v>217</v>
      </c>
      <c r="C601" s="674"/>
      <c r="D601" s="674"/>
      <c r="E601" s="674"/>
      <c r="F601" s="674"/>
      <c r="G601" s="675"/>
      <c r="H601" s="676" t="s">
        <v>37</v>
      </c>
      <c r="I601" s="676"/>
      <c r="J601" s="269" t="s">
        <v>221</v>
      </c>
    </row>
    <row r="602" spans="2:10" s="200" customFormat="1" x14ac:dyDescent="0.2">
      <c r="B602" s="687" t="e">
        <v>#REF!</v>
      </c>
      <c r="C602" s="688"/>
      <c r="D602" s="688"/>
      <c r="E602" s="688"/>
      <c r="F602" s="688"/>
      <c r="G602" s="689"/>
      <c r="H602" s="680">
        <v>2</v>
      </c>
      <c r="I602" s="681"/>
      <c r="J602" s="202" t="s">
        <v>37</v>
      </c>
    </row>
    <row r="603" spans="2:10" s="200" customFormat="1" x14ac:dyDescent="0.2">
      <c r="B603" s="682" t="s">
        <v>222</v>
      </c>
      <c r="C603" s="683"/>
      <c r="D603" s="683"/>
      <c r="E603" s="683"/>
      <c r="F603" s="683"/>
      <c r="G603" s="684"/>
      <c r="H603" s="685">
        <v>2</v>
      </c>
      <c r="I603" s="686"/>
      <c r="J603" s="203"/>
    </row>
    <row r="604" spans="2:10" s="200" customFormat="1" x14ac:dyDescent="0.2">
      <c r="B604" s="221" t="s">
        <v>140</v>
      </c>
      <c r="C604" s="222"/>
      <c r="D604" s="223" t="s">
        <v>138</v>
      </c>
      <c r="E604" s="223"/>
      <c r="F604" s="223"/>
      <c r="G604" s="223"/>
      <c r="H604" s="223"/>
      <c r="I604" s="223"/>
      <c r="J604" s="224"/>
    </row>
    <row r="605" spans="2:10" s="200" customFormat="1" ht="12.75" customHeight="1" x14ac:dyDescent="0.2">
      <c r="B605" s="259"/>
      <c r="C605" s="260"/>
      <c r="D605" s="768" t="s">
        <v>300</v>
      </c>
      <c r="E605" s="768"/>
      <c r="F605" s="768"/>
      <c r="G605" s="768"/>
      <c r="H605" s="768"/>
      <c r="I605" s="768"/>
      <c r="J605" s="261"/>
    </row>
    <row r="606" spans="2:10" s="200" customFormat="1" x14ac:dyDescent="0.2">
      <c r="B606" s="221" t="s">
        <v>143</v>
      </c>
      <c r="C606" s="222"/>
      <c r="D606" s="223" t="s">
        <v>141</v>
      </c>
      <c r="E606" s="223"/>
      <c r="F606" s="223"/>
      <c r="G606" s="223"/>
      <c r="H606" s="223"/>
      <c r="I606" s="223"/>
      <c r="J606" s="224"/>
    </row>
    <row r="607" spans="2:10" s="200" customFormat="1" ht="12.75" customHeight="1" x14ac:dyDescent="0.2">
      <c r="B607" s="259"/>
      <c r="C607" s="260"/>
      <c r="D607" s="768" t="s">
        <v>775</v>
      </c>
      <c r="E607" s="768"/>
      <c r="F607" s="768"/>
      <c r="G607" s="768"/>
      <c r="H607" s="768"/>
      <c r="I607" s="768"/>
      <c r="J607" s="261"/>
    </row>
    <row r="608" spans="2:10" x14ac:dyDescent="0.2">
      <c r="B608" s="221" t="s">
        <v>144</v>
      </c>
      <c r="C608" s="222"/>
      <c r="D608" s="223" t="s">
        <v>142</v>
      </c>
      <c r="E608" s="223"/>
      <c r="F608" s="223"/>
      <c r="G608" s="223"/>
      <c r="H608" s="223"/>
      <c r="I608" s="223"/>
      <c r="J608" s="224"/>
    </row>
    <row r="609" spans="2:10" ht="12.75" customHeight="1" x14ac:dyDescent="0.2">
      <c r="B609" s="259"/>
      <c r="C609" s="260"/>
      <c r="D609" s="768" t="s">
        <v>551</v>
      </c>
      <c r="E609" s="768"/>
      <c r="F609" s="768"/>
      <c r="G609" s="768"/>
      <c r="H609" s="768"/>
      <c r="I609" s="768"/>
      <c r="J609" s="261"/>
    </row>
    <row r="610" spans="2:10" x14ac:dyDescent="0.2">
      <c r="B610" s="221" t="s">
        <v>170</v>
      </c>
      <c r="C610" s="222"/>
      <c r="D610" s="223" t="s">
        <v>146</v>
      </c>
      <c r="E610" s="223"/>
      <c r="F610" s="223"/>
      <c r="G610" s="223"/>
      <c r="H610" s="223"/>
      <c r="I610" s="223"/>
      <c r="J610" s="224"/>
    </row>
    <row r="611" spans="2:10" x14ac:dyDescent="0.2">
      <c r="B611" s="277" t="s">
        <v>171</v>
      </c>
      <c r="C611" s="230"/>
      <c r="D611" s="231" t="s">
        <v>770</v>
      </c>
      <c r="E611" s="231"/>
      <c r="F611" s="231"/>
      <c r="G611" s="231"/>
      <c r="H611" s="231"/>
      <c r="I611" s="231"/>
      <c r="J611" s="232"/>
    </row>
    <row r="612" spans="2:10" ht="34.5" customHeight="1" x14ac:dyDescent="0.2">
      <c r="B612" s="204" t="s">
        <v>545</v>
      </c>
      <c r="C612" s="201">
        <v>401001109</v>
      </c>
      <c r="D612" s="672" t="s">
        <v>1323</v>
      </c>
      <c r="E612" s="672"/>
      <c r="F612" s="672"/>
      <c r="G612" s="672"/>
      <c r="H612" s="672"/>
      <c r="I612" s="672"/>
      <c r="J612" s="201" t="s">
        <v>42</v>
      </c>
    </row>
    <row r="613" spans="2:10" x14ac:dyDescent="0.2">
      <c r="B613" s="673" t="s">
        <v>217</v>
      </c>
      <c r="C613" s="674"/>
      <c r="D613" s="674"/>
      <c r="E613" s="674"/>
      <c r="F613" s="674"/>
      <c r="G613" s="675"/>
      <c r="H613" s="676" t="s">
        <v>220</v>
      </c>
      <c r="I613" s="676"/>
      <c r="J613" s="269" t="s">
        <v>221</v>
      </c>
    </row>
    <row r="614" spans="2:10" x14ac:dyDescent="0.2">
      <c r="B614" s="687"/>
      <c r="C614" s="688"/>
      <c r="D614" s="688"/>
      <c r="E614" s="688"/>
      <c r="F614" s="688"/>
      <c r="G614" s="689"/>
      <c r="H614" s="690">
        <v>140.18</v>
      </c>
      <c r="I614" s="691"/>
      <c r="J614" s="364" t="s">
        <v>220</v>
      </c>
    </row>
    <row r="615" spans="2:10" x14ac:dyDescent="0.2">
      <c r="B615" s="682" t="s">
        <v>222</v>
      </c>
      <c r="C615" s="683"/>
      <c r="D615" s="683"/>
      <c r="E615" s="683"/>
      <c r="F615" s="683"/>
      <c r="G615" s="684"/>
      <c r="H615" s="685">
        <v>140.18</v>
      </c>
      <c r="I615" s="686"/>
      <c r="J615" s="203"/>
    </row>
    <row r="616" spans="2:10" ht="34.5" customHeight="1" x14ac:dyDescent="0.2">
      <c r="B616" s="204" t="s">
        <v>782</v>
      </c>
      <c r="C616" s="201">
        <v>94992</v>
      </c>
      <c r="D616" s="672" t="s">
        <v>1324</v>
      </c>
      <c r="E616" s="672"/>
      <c r="F616" s="672"/>
      <c r="G616" s="672"/>
      <c r="H616" s="672"/>
      <c r="I616" s="672"/>
      <c r="J616" s="201" t="s">
        <v>42</v>
      </c>
    </row>
    <row r="617" spans="2:10" x14ac:dyDescent="0.2">
      <c r="B617" s="673" t="s">
        <v>217</v>
      </c>
      <c r="C617" s="674"/>
      <c r="D617" s="674"/>
      <c r="E617" s="674"/>
      <c r="F617" s="674"/>
      <c r="G617" s="675"/>
      <c r="H617" s="676" t="s">
        <v>220</v>
      </c>
      <c r="I617" s="676"/>
      <c r="J617" s="269" t="s">
        <v>221</v>
      </c>
    </row>
    <row r="618" spans="2:10" x14ac:dyDescent="0.2">
      <c r="B618" s="687" t="s">
        <v>1080</v>
      </c>
      <c r="C618" s="688"/>
      <c r="D618" s="688"/>
      <c r="E618" s="688"/>
      <c r="F618" s="688"/>
      <c r="G618" s="689"/>
      <c r="H618" s="690">
        <v>49.34</v>
      </c>
      <c r="I618" s="691"/>
      <c r="J618" s="364" t="s">
        <v>220</v>
      </c>
    </row>
    <row r="619" spans="2:10" x14ac:dyDescent="0.2">
      <c r="B619" s="682" t="s">
        <v>222</v>
      </c>
      <c r="C619" s="683"/>
      <c r="D619" s="683"/>
      <c r="E619" s="683"/>
      <c r="F619" s="683"/>
      <c r="G619" s="684"/>
      <c r="H619" s="685">
        <v>49.34</v>
      </c>
      <c r="I619" s="686"/>
      <c r="J619" s="203"/>
    </row>
    <row r="620" spans="2:10" ht="29.25" customHeight="1" x14ac:dyDescent="0.2">
      <c r="B620" s="204" t="s">
        <v>1144</v>
      </c>
      <c r="C620" s="201">
        <v>94990</v>
      </c>
      <c r="D620" s="672" t="s">
        <v>1325</v>
      </c>
      <c r="E620" s="672"/>
      <c r="F620" s="672"/>
      <c r="G620" s="672"/>
      <c r="H620" s="672"/>
      <c r="I620" s="672"/>
      <c r="J620" s="201" t="s">
        <v>1181</v>
      </c>
    </row>
    <row r="621" spans="2:10" x14ac:dyDescent="0.2">
      <c r="B621" s="673" t="s">
        <v>217</v>
      </c>
      <c r="C621" s="674"/>
      <c r="D621" s="674"/>
      <c r="E621" s="674"/>
      <c r="F621" s="674"/>
      <c r="G621" s="675"/>
      <c r="H621" s="676" t="s">
        <v>229</v>
      </c>
      <c r="I621" s="676"/>
      <c r="J621" s="269" t="s">
        <v>221</v>
      </c>
    </row>
    <row r="622" spans="2:10" x14ac:dyDescent="0.2">
      <c r="B622" s="687"/>
      <c r="C622" s="688"/>
      <c r="D622" s="688"/>
      <c r="E622" s="688"/>
      <c r="F622" s="688"/>
      <c r="G622" s="689"/>
      <c r="H622" s="690">
        <v>5.4504000000000001</v>
      </c>
      <c r="I622" s="691"/>
      <c r="J622" s="202" t="s">
        <v>1079</v>
      </c>
    </row>
    <row r="623" spans="2:10" x14ac:dyDescent="0.2">
      <c r="B623" s="682" t="s">
        <v>222</v>
      </c>
      <c r="C623" s="683"/>
      <c r="D623" s="683"/>
      <c r="E623" s="683"/>
      <c r="F623" s="683"/>
      <c r="G623" s="684"/>
      <c r="H623" s="685">
        <v>5.4504000000000001</v>
      </c>
      <c r="I623" s="686"/>
      <c r="J623" s="203"/>
    </row>
    <row r="624" spans="2:10" x14ac:dyDescent="0.2">
      <c r="B624" s="277" t="s">
        <v>172</v>
      </c>
      <c r="C624" s="230"/>
      <c r="D624" s="231" t="s">
        <v>773</v>
      </c>
      <c r="E624" s="231"/>
      <c r="F624" s="231"/>
      <c r="G624" s="231"/>
      <c r="H624" s="231"/>
      <c r="I624" s="231"/>
      <c r="J624" s="232"/>
    </row>
    <row r="625" spans="2:10" ht="12.75" customHeight="1" x14ac:dyDescent="0.2">
      <c r="B625" s="204" t="s">
        <v>546</v>
      </c>
      <c r="C625" s="201">
        <v>103946</v>
      </c>
      <c r="D625" s="672" t="s">
        <v>1326</v>
      </c>
      <c r="E625" s="672"/>
      <c r="F625" s="672"/>
      <c r="G625" s="672"/>
      <c r="H625" s="672"/>
      <c r="I625" s="672"/>
      <c r="J625" s="201" t="s">
        <v>42</v>
      </c>
    </row>
    <row r="626" spans="2:10" x14ac:dyDescent="0.2">
      <c r="B626" s="673" t="s">
        <v>217</v>
      </c>
      <c r="C626" s="674"/>
      <c r="D626" s="674"/>
      <c r="E626" s="674"/>
      <c r="F626" s="674"/>
      <c r="G626" s="675"/>
      <c r="H626" s="676" t="s">
        <v>220</v>
      </c>
      <c r="I626" s="676"/>
      <c r="J626" s="269" t="s">
        <v>221</v>
      </c>
    </row>
    <row r="627" spans="2:10" x14ac:dyDescent="0.2">
      <c r="B627" s="687"/>
      <c r="C627" s="688"/>
      <c r="D627" s="688"/>
      <c r="E627" s="688"/>
      <c r="F627" s="688"/>
      <c r="G627" s="689"/>
      <c r="H627" s="690">
        <v>45.52</v>
      </c>
      <c r="I627" s="691"/>
      <c r="J627" s="202" t="s">
        <v>220</v>
      </c>
    </row>
    <row r="628" spans="2:10" x14ac:dyDescent="0.2">
      <c r="B628" s="682" t="s">
        <v>222</v>
      </c>
      <c r="C628" s="683"/>
      <c r="D628" s="683"/>
      <c r="E628" s="683"/>
      <c r="F628" s="683"/>
      <c r="G628" s="684"/>
      <c r="H628" s="685">
        <v>45.52</v>
      </c>
      <c r="I628" s="686"/>
      <c r="J628" s="203"/>
    </row>
    <row r="629" spans="2:10" ht="12.75" customHeight="1" x14ac:dyDescent="0.2">
      <c r="B629" s="204" t="s">
        <v>905</v>
      </c>
      <c r="C629" s="201">
        <v>98520</v>
      </c>
      <c r="D629" s="672" t="s">
        <v>1327</v>
      </c>
      <c r="E629" s="672"/>
      <c r="F629" s="672"/>
      <c r="G629" s="672"/>
      <c r="H629" s="672"/>
      <c r="I629" s="672"/>
      <c r="J629" s="201" t="s">
        <v>42</v>
      </c>
    </row>
    <row r="630" spans="2:10" x14ac:dyDescent="0.2">
      <c r="B630" s="673" t="s">
        <v>217</v>
      </c>
      <c r="C630" s="674"/>
      <c r="D630" s="674"/>
      <c r="E630" s="674"/>
      <c r="F630" s="674"/>
      <c r="G630" s="675"/>
      <c r="H630" s="676" t="s">
        <v>220</v>
      </c>
      <c r="I630" s="676"/>
      <c r="J630" s="269" t="s">
        <v>221</v>
      </c>
    </row>
    <row r="631" spans="2:10" x14ac:dyDescent="0.2">
      <c r="B631" s="687"/>
      <c r="C631" s="688"/>
      <c r="D631" s="688"/>
      <c r="E631" s="688"/>
      <c r="F631" s="688"/>
      <c r="G631" s="689"/>
      <c r="H631" s="690">
        <v>45.52</v>
      </c>
      <c r="I631" s="691"/>
      <c r="J631" s="202" t="s">
        <v>220</v>
      </c>
    </row>
    <row r="632" spans="2:10" x14ac:dyDescent="0.2">
      <c r="B632" s="682" t="s">
        <v>222</v>
      </c>
      <c r="C632" s="683"/>
      <c r="D632" s="683"/>
      <c r="E632" s="683"/>
      <c r="F632" s="683"/>
      <c r="G632" s="684"/>
      <c r="H632" s="685">
        <v>45.52</v>
      </c>
      <c r="I632" s="686"/>
      <c r="J632" s="203"/>
    </row>
    <row r="633" spans="2:10" ht="41.25" customHeight="1" x14ac:dyDescent="0.2">
      <c r="B633" s="204" t="s">
        <v>1082</v>
      </c>
      <c r="C633" s="201">
        <v>98509</v>
      </c>
      <c r="D633" s="672" t="s">
        <v>1328</v>
      </c>
      <c r="E633" s="672"/>
      <c r="F633" s="672"/>
      <c r="G633" s="672"/>
      <c r="H633" s="672"/>
      <c r="I633" s="672"/>
      <c r="J633" s="201" t="s">
        <v>112</v>
      </c>
    </row>
    <row r="634" spans="2:10" x14ac:dyDescent="0.2">
      <c r="B634" s="673" t="s">
        <v>217</v>
      </c>
      <c r="C634" s="674"/>
      <c r="D634" s="674"/>
      <c r="E634" s="674"/>
      <c r="F634" s="674"/>
      <c r="G634" s="675"/>
      <c r="H634" s="673" t="s">
        <v>37</v>
      </c>
      <c r="I634" s="675"/>
      <c r="J634" s="269" t="s">
        <v>221</v>
      </c>
    </row>
    <row r="635" spans="2:10" x14ac:dyDescent="0.2">
      <c r="B635" s="687"/>
      <c r="C635" s="688"/>
      <c r="D635" s="688"/>
      <c r="E635" s="688"/>
      <c r="F635" s="688"/>
      <c r="G635" s="689"/>
      <c r="H635" s="690">
        <v>19</v>
      </c>
      <c r="I635" s="691"/>
      <c r="J635" s="306" t="s">
        <v>37</v>
      </c>
    </row>
    <row r="636" spans="2:10" x14ac:dyDescent="0.2">
      <c r="B636" s="705" t="s">
        <v>222</v>
      </c>
      <c r="C636" s="706"/>
      <c r="D636" s="706"/>
      <c r="E636" s="706"/>
      <c r="F636" s="706"/>
      <c r="G636" s="707"/>
      <c r="H636" s="685">
        <v>19</v>
      </c>
      <c r="I636" s="686"/>
      <c r="J636" s="203"/>
    </row>
    <row r="637" spans="2:10" ht="41.25" customHeight="1" x14ac:dyDescent="0.2">
      <c r="B637" s="204" t="s">
        <v>1083</v>
      </c>
      <c r="C637" s="201">
        <v>98511</v>
      </c>
      <c r="D637" s="672" t="s">
        <v>1329</v>
      </c>
      <c r="E637" s="672"/>
      <c r="F637" s="672"/>
      <c r="G637" s="672"/>
      <c r="H637" s="672"/>
      <c r="I637" s="672"/>
      <c r="J637" s="201" t="s">
        <v>112</v>
      </c>
    </row>
    <row r="638" spans="2:10" x14ac:dyDescent="0.2">
      <c r="B638" s="673" t="s">
        <v>217</v>
      </c>
      <c r="C638" s="674"/>
      <c r="D638" s="674"/>
      <c r="E638" s="674"/>
      <c r="F638" s="674"/>
      <c r="G638" s="675"/>
      <c r="H638" s="673" t="s">
        <v>37</v>
      </c>
      <c r="I638" s="675"/>
      <c r="J638" s="269" t="s">
        <v>221</v>
      </c>
    </row>
    <row r="639" spans="2:10" x14ac:dyDescent="0.2">
      <c r="B639" s="687"/>
      <c r="C639" s="688"/>
      <c r="D639" s="688"/>
      <c r="E639" s="688"/>
      <c r="F639" s="688"/>
      <c r="G639" s="689"/>
      <c r="H639" s="690">
        <v>1</v>
      </c>
      <c r="I639" s="691"/>
      <c r="J639" s="306" t="s">
        <v>37</v>
      </c>
    </row>
    <row r="640" spans="2:10" x14ac:dyDescent="0.2">
      <c r="B640" s="705" t="s">
        <v>222</v>
      </c>
      <c r="C640" s="706"/>
      <c r="D640" s="706"/>
      <c r="E640" s="706"/>
      <c r="F640" s="706"/>
      <c r="G640" s="707"/>
      <c r="H640" s="685">
        <v>1</v>
      </c>
      <c r="I640" s="686"/>
      <c r="J640" s="203"/>
    </row>
    <row r="641" spans="2:10" ht="41.25" customHeight="1" x14ac:dyDescent="0.2">
      <c r="B641" s="204" t="s">
        <v>1084</v>
      </c>
      <c r="C641" s="201">
        <v>201012</v>
      </c>
      <c r="D641" s="672" t="s">
        <v>1085</v>
      </c>
      <c r="E641" s="672"/>
      <c r="F641" s="672"/>
      <c r="G641" s="672"/>
      <c r="H641" s="672"/>
      <c r="I641" s="672"/>
      <c r="J641" s="201" t="s">
        <v>42</v>
      </c>
    </row>
    <row r="642" spans="2:10" x14ac:dyDescent="0.2">
      <c r="B642" s="673" t="s">
        <v>217</v>
      </c>
      <c r="C642" s="674"/>
      <c r="D642" s="674"/>
      <c r="E642" s="674"/>
      <c r="F642" s="674"/>
      <c r="G642" s="675"/>
      <c r="H642" s="673" t="s">
        <v>220</v>
      </c>
      <c r="I642" s="675"/>
      <c r="J642" s="269" t="s">
        <v>221</v>
      </c>
    </row>
    <row r="643" spans="2:10" x14ac:dyDescent="0.2">
      <c r="B643" s="687"/>
      <c r="C643" s="688"/>
      <c r="D643" s="688"/>
      <c r="E643" s="688"/>
      <c r="F643" s="688"/>
      <c r="G643" s="689"/>
      <c r="H643" s="690">
        <v>8.5459999999999994</v>
      </c>
      <c r="I643" s="691"/>
      <c r="J643" s="306" t="s">
        <v>220</v>
      </c>
    </row>
    <row r="644" spans="2:10" x14ac:dyDescent="0.2">
      <c r="B644" s="705" t="s">
        <v>222</v>
      </c>
      <c r="C644" s="706"/>
      <c r="D644" s="706"/>
      <c r="E644" s="706"/>
      <c r="F644" s="706"/>
      <c r="G644" s="707"/>
      <c r="H644" s="685">
        <v>8.5459999999999994</v>
      </c>
      <c r="I644" s="686"/>
      <c r="J644" s="203"/>
    </row>
    <row r="645" spans="2:10" x14ac:dyDescent="0.2">
      <c r="B645" s="277" t="s">
        <v>1131</v>
      </c>
      <c r="C645" s="230"/>
      <c r="D645" s="231" t="s">
        <v>1081</v>
      </c>
      <c r="E645" s="231"/>
      <c r="F645" s="231"/>
      <c r="G645" s="231"/>
      <c r="H645" s="231"/>
      <c r="I645" s="231"/>
      <c r="J645" s="232"/>
    </row>
    <row r="646" spans="2:10" ht="34.5" customHeight="1" x14ac:dyDescent="0.2">
      <c r="B646" s="204" t="s">
        <v>1132</v>
      </c>
      <c r="C646" s="201">
        <v>103338</v>
      </c>
      <c r="D646" s="672" t="s">
        <v>1330</v>
      </c>
      <c r="E646" s="672"/>
      <c r="F646" s="672"/>
      <c r="G646" s="672"/>
      <c r="H646" s="672"/>
      <c r="I646" s="672"/>
      <c r="J646" s="201" t="s">
        <v>42</v>
      </c>
    </row>
    <row r="647" spans="2:10" x14ac:dyDescent="0.2">
      <c r="B647" s="673" t="s">
        <v>217</v>
      </c>
      <c r="C647" s="674"/>
      <c r="D647" s="674"/>
      <c r="E647" s="674"/>
      <c r="F647" s="674"/>
      <c r="G647" s="675"/>
      <c r="H647" s="676" t="s">
        <v>220</v>
      </c>
      <c r="I647" s="676"/>
      <c r="J647" s="269" t="s">
        <v>221</v>
      </c>
    </row>
    <row r="648" spans="2:10" x14ac:dyDescent="0.2">
      <c r="B648" s="687" t="s">
        <v>1080</v>
      </c>
      <c r="C648" s="688"/>
      <c r="D648" s="688"/>
      <c r="E648" s="688"/>
      <c r="F648" s="688"/>
      <c r="G648" s="689"/>
      <c r="H648" s="690">
        <v>1.58</v>
      </c>
      <c r="I648" s="691"/>
      <c r="J648" s="364" t="s">
        <v>220</v>
      </c>
    </row>
    <row r="649" spans="2:10" x14ac:dyDescent="0.2">
      <c r="B649" s="705" t="s">
        <v>222</v>
      </c>
      <c r="C649" s="706"/>
      <c r="D649" s="706"/>
      <c r="E649" s="706"/>
      <c r="F649" s="706"/>
      <c r="G649" s="707"/>
      <c r="H649" s="685">
        <v>1.58</v>
      </c>
      <c r="I649" s="686"/>
      <c r="J649" s="203"/>
    </row>
    <row r="650" spans="2:10" ht="12.75" customHeight="1" x14ac:dyDescent="0.2">
      <c r="B650" s="204" t="s">
        <v>1133</v>
      </c>
      <c r="C650" s="201">
        <v>98561</v>
      </c>
      <c r="D650" s="672" t="s">
        <v>1331</v>
      </c>
      <c r="E650" s="672"/>
      <c r="F650" s="672"/>
      <c r="G650" s="672"/>
      <c r="H650" s="672"/>
      <c r="I650" s="672"/>
      <c r="J650" s="201" t="s">
        <v>42</v>
      </c>
    </row>
    <row r="651" spans="2:10" x14ac:dyDescent="0.2">
      <c r="B651" s="673" t="s">
        <v>217</v>
      </c>
      <c r="C651" s="674"/>
      <c r="D651" s="674"/>
      <c r="E651" s="674"/>
      <c r="F651" s="674"/>
      <c r="G651" s="675"/>
      <c r="H651" s="676" t="s">
        <v>220</v>
      </c>
      <c r="I651" s="676"/>
      <c r="J651" s="269" t="s">
        <v>221</v>
      </c>
    </row>
    <row r="652" spans="2:10" x14ac:dyDescent="0.2">
      <c r="B652" s="687"/>
      <c r="C652" s="688"/>
      <c r="D652" s="688"/>
      <c r="E652" s="688"/>
      <c r="F652" s="688"/>
      <c r="G652" s="689"/>
      <c r="H652" s="690">
        <v>3.16</v>
      </c>
      <c r="I652" s="691"/>
      <c r="J652" s="202" t="s">
        <v>1139</v>
      </c>
    </row>
    <row r="653" spans="2:10" x14ac:dyDescent="0.2">
      <c r="B653" s="682" t="s">
        <v>222</v>
      </c>
      <c r="C653" s="683"/>
      <c r="D653" s="683"/>
      <c r="E653" s="683"/>
      <c r="F653" s="683"/>
      <c r="G653" s="684"/>
      <c r="H653" s="685">
        <v>3.16</v>
      </c>
      <c r="I653" s="686"/>
      <c r="J653" s="203"/>
    </row>
    <row r="654" spans="2:10" ht="12.75" customHeight="1" x14ac:dyDescent="0.2">
      <c r="B654" s="204" t="s">
        <v>1134</v>
      </c>
      <c r="C654" s="201">
        <v>94319</v>
      </c>
      <c r="D654" s="672" t="s">
        <v>1332</v>
      </c>
      <c r="E654" s="672"/>
      <c r="F654" s="672"/>
      <c r="G654" s="672"/>
      <c r="H654" s="672"/>
      <c r="I654" s="672"/>
      <c r="J654" s="201" t="s">
        <v>1181</v>
      </c>
    </row>
    <row r="655" spans="2:10" x14ac:dyDescent="0.2">
      <c r="B655" s="673" t="s">
        <v>217</v>
      </c>
      <c r="C655" s="674"/>
      <c r="D655" s="674"/>
      <c r="E655" s="674"/>
      <c r="F655" s="674"/>
      <c r="G655" s="675"/>
      <c r="H655" s="676" t="s">
        <v>229</v>
      </c>
      <c r="I655" s="676"/>
      <c r="J655" s="269" t="s">
        <v>221</v>
      </c>
    </row>
    <row r="656" spans="2:10" x14ac:dyDescent="0.2">
      <c r="B656" s="687"/>
      <c r="C656" s="688"/>
      <c r="D656" s="688"/>
      <c r="E656" s="688"/>
      <c r="F656" s="688"/>
      <c r="G656" s="689"/>
      <c r="H656" s="690">
        <v>1.9152639999999999</v>
      </c>
      <c r="I656" s="691"/>
      <c r="J656" s="202" t="s">
        <v>220</v>
      </c>
    </row>
    <row r="657" spans="2:10" x14ac:dyDescent="0.2">
      <c r="B657" s="682" t="s">
        <v>222</v>
      </c>
      <c r="C657" s="683"/>
      <c r="D657" s="683"/>
      <c r="E657" s="683"/>
      <c r="F657" s="683"/>
      <c r="G657" s="684"/>
      <c r="H657" s="685">
        <v>1.9152639999999999</v>
      </c>
      <c r="I657" s="686"/>
      <c r="J657" s="203"/>
    </row>
    <row r="658" spans="2:10" ht="41.25" customHeight="1" x14ac:dyDescent="0.2">
      <c r="B658" s="204" t="s">
        <v>1135</v>
      </c>
      <c r="C658" s="201">
        <v>94992</v>
      </c>
      <c r="D658" s="672" t="s">
        <v>1324</v>
      </c>
      <c r="E658" s="672"/>
      <c r="F658" s="672"/>
      <c r="G658" s="672"/>
      <c r="H658" s="672"/>
      <c r="I658" s="672"/>
      <c r="J658" s="201" t="s">
        <v>42</v>
      </c>
    </row>
    <row r="659" spans="2:10" x14ac:dyDescent="0.2">
      <c r="B659" s="673" t="s">
        <v>217</v>
      </c>
      <c r="C659" s="674"/>
      <c r="D659" s="674"/>
      <c r="E659" s="674"/>
      <c r="F659" s="674"/>
      <c r="G659" s="675"/>
      <c r="H659" s="673" t="s">
        <v>37</v>
      </c>
      <c r="I659" s="675"/>
      <c r="J659" s="269" t="s">
        <v>221</v>
      </c>
    </row>
    <row r="660" spans="2:10" x14ac:dyDescent="0.2">
      <c r="B660" s="687"/>
      <c r="C660" s="688"/>
      <c r="D660" s="688"/>
      <c r="E660" s="688"/>
      <c r="F660" s="688"/>
      <c r="G660" s="689"/>
      <c r="H660" s="690">
        <v>7.3663999999999996</v>
      </c>
      <c r="I660" s="691"/>
      <c r="J660" s="306" t="s">
        <v>37</v>
      </c>
    </row>
    <row r="661" spans="2:10" x14ac:dyDescent="0.2">
      <c r="B661" s="705" t="s">
        <v>222</v>
      </c>
      <c r="C661" s="706"/>
      <c r="D661" s="706"/>
      <c r="E661" s="706"/>
      <c r="F661" s="706"/>
      <c r="G661" s="707"/>
      <c r="H661" s="685">
        <v>7.3663999999999996</v>
      </c>
      <c r="I661" s="686"/>
      <c r="J661" s="203"/>
    </row>
    <row r="662" spans="2:10" ht="41.25" customHeight="1" x14ac:dyDescent="0.2">
      <c r="B662" s="204" t="s">
        <v>1136</v>
      </c>
      <c r="C662" s="201">
        <v>88485</v>
      </c>
      <c r="D662" s="672" t="s">
        <v>1333</v>
      </c>
      <c r="E662" s="672"/>
      <c r="F662" s="672"/>
      <c r="G662" s="672"/>
      <c r="H662" s="672"/>
      <c r="I662" s="672"/>
      <c r="J662" s="201" t="s">
        <v>42</v>
      </c>
    </row>
    <row r="663" spans="2:10" x14ac:dyDescent="0.2">
      <c r="B663" s="673" t="s">
        <v>217</v>
      </c>
      <c r="C663" s="674"/>
      <c r="D663" s="674"/>
      <c r="E663" s="674"/>
      <c r="F663" s="674"/>
      <c r="G663" s="675"/>
      <c r="H663" s="673" t="s">
        <v>37</v>
      </c>
      <c r="I663" s="675"/>
      <c r="J663" s="269" t="s">
        <v>221</v>
      </c>
    </row>
    <row r="664" spans="2:10" x14ac:dyDescent="0.2">
      <c r="B664" s="687"/>
      <c r="C664" s="688"/>
      <c r="D664" s="688"/>
      <c r="E664" s="688"/>
      <c r="F664" s="688"/>
      <c r="G664" s="689"/>
      <c r="H664" s="690">
        <v>1.58</v>
      </c>
      <c r="I664" s="691"/>
      <c r="J664" s="306" t="s">
        <v>37</v>
      </c>
    </row>
    <row r="665" spans="2:10" x14ac:dyDescent="0.2">
      <c r="B665" s="705" t="s">
        <v>222</v>
      </c>
      <c r="C665" s="706"/>
      <c r="D665" s="706"/>
      <c r="E665" s="706"/>
      <c r="F665" s="706"/>
      <c r="G665" s="707"/>
      <c r="H665" s="685">
        <v>1.58</v>
      </c>
      <c r="I665" s="686"/>
      <c r="J665" s="203"/>
    </row>
    <row r="666" spans="2:10" ht="41.25" customHeight="1" x14ac:dyDescent="0.2">
      <c r="B666" s="204" t="s">
        <v>1137</v>
      </c>
      <c r="C666" s="201">
        <v>1901003033</v>
      </c>
      <c r="D666" s="672" t="s">
        <v>1334</v>
      </c>
      <c r="E666" s="672"/>
      <c r="F666" s="672"/>
      <c r="G666" s="672"/>
      <c r="H666" s="672"/>
      <c r="I666" s="672"/>
      <c r="J666" s="201" t="s">
        <v>42</v>
      </c>
    </row>
    <row r="667" spans="2:10" x14ac:dyDescent="0.2">
      <c r="B667" s="673" t="s">
        <v>217</v>
      </c>
      <c r="C667" s="674"/>
      <c r="D667" s="674"/>
      <c r="E667" s="674"/>
      <c r="F667" s="674"/>
      <c r="G667" s="675"/>
      <c r="H667" s="673" t="s">
        <v>220</v>
      </c>
      <c r="I667" s="675"/>
      <c r="J667" s="269" t="s">
        <v>221</v>
      </c>
    </row>
    <row r="668" spans="2:10" x14ac:dyDescent="0.2">
      <c r="B668" s="687"/>
      <c r="C668" s="688"/>
      <c r="D668" s="688"/>
      <c r="E668" s="688"/>
      <c r="F668" s="688"/>
      <c r="G668" s="689"/>
      <c r="H668" s="690">
        <v>1.58</v>
      </c>
      <c r="I668" s="691"/>
      <c r="J668" s="306" t="s">
        <v>220</v>
      </c>
    </row>
    <row r="669" spans="2:10" x14ac:dyDescent="0.2">
      <c r="B669" s="705" t="s">
        <v>222</v>
      </c>
      <c r="C669" s="706"/>
      <c r="D669" s="706"/>
      <c r="E669" s="706"/>
      <c r="F669" s="706"/>
      <c r="G669" s="707"/>
      <c r="H669" s="685">
        <v>1.58</v>
      </c>
      <c r="I669" s="686"/>
      <c r="J669" s="203"/>
    </row>
    <row r="670" spans="2:10" ht="41.25" customHeight="1" x14ac:dyDescent="0.2">
      <c r="B670" s="204" t="s">
        <v>1138</v>
      </c>
      <c r="C670" s="201">
        <v>88489</v>
      </c>
      <c r="D670" s="672" t="s">
        <v>1335</v>
      </c>
      <c r="E670" s="672"/>
      <c r="F670" s="672"/>
      <c r="G670" s="672"/>
      <c r="H670" s="672"/>
      <c r="I670" s="672"/>
      <c r="J670" s="201" t="s">
        <v>42</v>
      </c>
    </row>
    <row r="671" spans="2:10" x14ac:dyDescent="0.2">
      <c r="B671" s="673" t="s">
        <v>217</v>
      </c>
      <c r="C671" s="674"/>
      <c r="D671" s="674"/>
      <c r="E671" s="674"/>
      <c r="F671" s="674"/>
      <c r="G671" s="675"/>
      <c r="H671" s="673" t="s">
        <v>220</v>
      </c>
      <c r="I671" s="675"/>
      <c r="J671" s="269" t="s">
        <v>221</v>
      </c>
    </row>
    <row r="672" spans="2:10" x14ac:dyDescent="0.2">
      <c r="B672" s="687"/>
      <c r="C672" s="688"/>
      <c r="D672" s="688"/>
      <c r="E672" s="688"/>
      <c r="F672" s="688"/>
      <c r="G672" s="689"/>
      <c r="H672" s="690">
        <v>1.58</v>
      </c>
      <c r="I672" s="691"/>
      <c r="J672" s="306" t="s">
        <v>220</v>
      </c>
    </row>
    <row r="673" spans="2:10" x14ac:dyDescent="0.2">
      <c r="B673" s="705" t="s">
        <v>222</v>
      </c>
      <c r="C673" s="706"/>
      <c r="D673" s="706"/>
      <c r="E673" s="706"/>
      <c r="F673" s="706"/>
      <c r="G673" s="707"/>
      <c r="H673" s="685">
        <v>1.58</v>
      </c>
      <c r="I673" s="686"/>
      <c r="J673" s="203"/>
    </row>
    <row r="674" spans="2:10" x14ac:dyDescent="0.2">
      <c r="B674" s="221" t="s">
        <v>173</v>
      </c>
      <c r="C674" s="222"/>
      <c r="D674" s="223" t="s">
        <v>148</v>
      </c>
      <c r="E674" s="223"/>
      <c r="F674" s="223"/>
      <c r="G674" s="223"/>
      <c r="H674" s="223"/>
      <c r="I674" s="223"/>
      <c r="J674" s="224"/>
    </row>
    <row r="675" spans="2:10" x14ac:dyDescent="0.2">
      <c r="B675" s="277" t="s">
        <v>174</v>
      </c>
      <c r="C675" s="230"/>
      <c r="D675" s="231" t="s">
        <v>153</v>
      </c>
      <c r="E675" s="231"/>
      <c r="F675" s="231"/>
      <c r="G675" s="231"/>
      <c r="H675" s="231"/>
      <c r="I675" s="231"/>
      <c r="J675" s="232"/>
    </row>
    <row r="676" spans="2:10" ht="30" customHeight="1" x14ac:dyDescent="0.2">
      <c r="B676" s="204" t="s">
        <v>768</v>
      </c>
      <c r="C676" s="201">
        <v>100725</v>
      </c>
      <c r="D676" s="672" t="s">
        <v>1336</v>
      </c>
      <c r="E676" s="672"/>
      <c r="F676" s="672"/>
      <c r="G676" s="672"/>
      <c r="H676" s="672"/>
      <c r="I676" s="672"/>
      <c r="J676" s="201" t="s">
        <v>42</v>
      </c>
    </row>
    <row r="677" spans="2:10" x14ac:dyDescent="0.2">
      <c r="B677" s="365" t="s">
        <v>634</v>
      </c>
      <c r="C677" s="366"/>
      <c r="D677" s="367"/>
      <c r="E677" s="367"/>
      <c r="F677" s="367"/>
      <c r="G677" s="367"/>
      <c r="H677" s="367"/>
      <c r="I677" s="367"/>
      <c r="J677" s="304"/>
    </row>
    <row r="678" spans="2:10" x14ac:dyDescent="0.2">
      <c r="B678" s="368" t="s">
        <v>243</v>
      </c>
      <c r="C678" s="368" t="s">
        <v>218</v>
      </c>
      <c r="D678" s="368" t="s">
        <v>219</v>
      </c>
      <c r="E678" s="368" t="s">
        <v>220</v>
      </c>
      <c r="F678" s="761" t="s">
        <v>244</v>
      </c>
      <c r="G678" s="761"/>
      <c r="H678" s="761" t="s">
        <v>242</v>
      </c>
      <c r="I678" s="761"/>
      <c r="J678" s="328" t="s">
        <v>221</v>
      </c>
    </row>
    <row r="679" spans="2:10" ht="12.75" customHeight="1" x14ac:dyDescent="0.2">
      <c r="B679" s="310" t="s">
        <v>629</v>
      </c>
      <c r="C679" s="310">
        <v>0.8</v>
      </c>
      <c r="D679" s="310">
        <v>2.1</v>
      </c>
      <c r="E679" s="310">
        <v>3.41</v>
      </c>
      <c r="F679" s="762">
        <v>2</v>
      </c>
      <c r="G679" s="762"/>
      <c r="H679" s="680">
        <v>6.82</v>
      </c>
      <c r="I679" s="680"/>
      <c r="J679" s="369" t="s">
        <v>776</v>
      </c>
    </row>
    <row r="680" spans="2:10" x14ac:dyDescent="0.2">
      <c r="B680" s="682" t="s">
        <v>222</v>
      </c>
      <c r="C680" s="683"/>
      <c r="D680" s="683"/>
      <c r="E680" s="683"/>
      <c r="F680" s="683"/>
      <c r="G680" s="684"/>
      <c r="H680" s="685">
        <v>6.82</v>
      </c>
      <c r="I680" s="686"/>
      <c r="J680" s="203"/>
    </row>
    <row r="681" spans="2:10" ht="30" customHeight="1" x14ac:dyDescent="0.2">
      <c r="B681" s="204" t="s">
        <v>769</v>
      </c>
      <c r="C681" s="201">
        <v>102229</v>
      </c>
      <c r="D681" s="672" t="s">
        <v>1337</v>
      </c>
      <c r="E681" s="672"/>
      <c r="F681" s="672"/>
      <c r="G681" s="672"/>
      <c r="H681" s="672"/>
      <c r="I681" s="672"/>
      <c r="J681" s="201" t="s">
        <v>42</v>
      </c>
    </row>
    <row r="682" spans="2:10" x14ac:dyDescent="0.2">
      <c r="B682" s="365" t="s">
        <v>635</v>
      </c>
      <c r="C682" s="366"/>
      <c r="D682" s="367"/>
      <c r="E682" s="367"/>
      <c r="F682" s="367"/>
      <c r="G682" s="367"/>
      <c r="H682" s="367"/>
      <c r="I682" s="367"/>
      <c r="J682" s="304"/>
    </row>
    <row r="683" spans="2:10" x14ac:dyDescent="0.2">
      <c r="B683" s="368" t="s">
        <v>243</v>
      </c>
      <c r="C683" s="368" t="s">
        <v>218</v>
      </c>
      <c r="D683" s="368" t="s">
        <v>219</v>
      </c>
      <c r="E683" s="368" t="s">
        <v>220</v>
      </c>
      <c r="F683" s="761" t="s">
        <v>244</v>
      </c>
      <c r="G683" s="761"/>
      <c r="H683" s="761" t="s">
        <v>242</v>
      </c>
      <c r="I683" s="761"/>
      <c r="J683" s="328" t="s">
        <v>221</v>
      </c>
    </row>
    <row r="684" spans="2:10" ht="12.75" customHeight="1" x14ac:dyDescent="0.2">
      <c r="B684" s="310" t="s">
        <v>270</v>
      </c>
      <c r="C684" s="310">
        <v>0.9</v>
      </c>
      <c r="D684" s="310">
        <v>2.1</v>
      </c>
      <c r="E684" s="310">
        <v>7.56</v>
      </c>
      <c r="F684" s="762">
        <v>4</v>
      </c>
      <c r="G684" s="762"/>
      <c r="H684" s="680">
        <v>15.12</v>
      </c>
      <c r="I684" s="680"/>
      <c r="J684" s="763" t="s">
        <v>776</v>
      </c>
    </row>
    <row r="685" spans="2:10" x14ac:dyDescent="0.2">
      <c r="B685" s="310" t="s">
        <v>271</v>
      </c>
      <c r="C685" s="310">
        <v>0.9</v>
      </c>
      <c r="D685" s="310">
        <v>2.1</v>
      </c>
      <c r="E685" s="310">
        <v>3.78</v>
      </c>
      <c r="F685" s="762">
        <v>2</v>
      </c>
      <c r="G685" s="762"/>
      <c r="H685" s="680">
        <v>7.56</v>
      </c>
      <c r="I685" s="680"/>
      <c r="J685" s="764"/>
    </row>
    <row r="686" spans="2:10" x14ac:dyDescent="0.2">
      <c r="B686" s="310" t="s">
        <v>272</v>
      </c>
      <c r="C686" s="310">
        <v>0.8</v>
      </c>
      <c r="D686" s="310">
        <v>2.1</v>
      </c>
      <c r="E686" s="310">
        <v>3.36</v>
      </c>
      <c r="F686" s="762">
        <v>2</v>
      </c>
      <c r="G686" s="762"/>
      <c r="H686" s="680">
        <v>6.72</v>
      </c>
      <c r="I686" s="680"/>
      <c r="J686" s="764"/>
    </row>
    <row r="687" spans="2:10" x14ac:dyDescent="0.2">
      <c r="B687" s="310" t="s">
        <v>274</v>
      </c>
      <c r="C687" s="310">
        <v>0.8</v>
      </c>
      <c r="D687" s="310">
        <v>2.1</v>
      </c>
      <c r="E687" s="310">
        <v>8.4</v>
      </c>
      <c r="F687" s="762">
        <v>5</v>
      </c>
      <c r="G687" s="762"/>
      <c r="H687" s="680">
        <v>16.8</v>
      </c>
      <c r="I687" s="680"/>
      <c r="J687" s="765"/>
    </row>
    <row r="688" spans="2:10" x14ac:dyDescent="0.2">
      <c r="B688" s="682" t="s">
        <v>222</v>
      </c>
      <c r="C688" s="683"/>
      <c r="D688" s="683"/>
      <c r="E688" s="683"/>
      <c r="F688" s="683"/>
      <c r="G688" s="684"/>
      <c r="H688" s="685">
        <v>46.2</v>
      </c>
      <c r="I688" s="686"/>
      <c r="J688" s="203"/>
    </row>
    <row r="689" spans="2:10" x14ac:dyDescent="0.2">
      <c r="B689" s="277" t="s">
        <v>175</v>
      </c>
      <c r="C689" s="230"/>
      <c r="D689" s="231" t="s">
        <v>154</v>
      </c>
      <c r="E689" s="231"/>
      <c r="F689" s="231"/>
      <c r="G689" s="231"/>
      <c r="H689" s="231"/>
      <c r="I689" s="231"/>
      <c r="J689" s="232"/>
    </row>
    <row r="690" spans="2:10" ht="30" customHeight="1" x14ac:dyDescent="0.2">
      <c r="B690" s="838" t="s">
        <v>193</v>
      </c>
      <c r="C690" s="838"/>
      <c r="D690" s="838"/>
      <c r="E690" s="269" t="s">
        <v>742</v>
      </c>
      <c r="F690" s="269" t="s">
        <v>219</v>
      </c>
      <c r="G690" s="269" t="s">
        <v>743</v>
      </c>
      <c r="H690" s="267" t="s">
        <v>744</v>
      </c>
      <c r="I690" s="269" t="s">
        <v>745</v>
      </c>
      <c r="J690" s="269" t="s">
        <v>221</v>
      </c>
    </row>
    <row r="691" spans="2:10" ht="12.75" customHeight="1" x14ac:dyDescent="0.2">
      <c r="B691" s="759" t="s">
        <v>920</v>
      </c>
      <c r="C691" s="759"/>
      <c r="D691" s="759"/>
      <c r="E691" s="268" t="s">
        <v>1064</v>
      </c>
      <c r="F691" s="310" t="s">
        <v>984</v>
      </c>
      <c r="G691" s="268">
        <v>31.64</v>
      </c>
      <c r="H691" s="362">
        <v>6.6900000000000013</v>
      </c>
      <c r="I691" s="322">
        <v>24.95</v>
      </c>
      <c r="J691" s="715" t="s">
        <v>293</v>
      </c>
    </row>
    <row r="692" spans="2:10" x14ac:dyDescent="0.2">
      <c r="B692" s="759" t="s">
        <v>921</v>
      </c>
      <c r="C692" s="759"/>
      <c r="D692" s="759"/>
      <c r="E692" s="268" t="s">
        <v>1065</v>
      </c>
      <c r="F692" s="310" t="s">
        <v>984</v>
      </c>
      <c r="G692" s="268">
        <v>21.56</v>
      </c>
      <c r="H692" s="362">
        <v>7.98</v>
      </c>
      <c r="I692" s="322">
        <v>13.579999999999998</v>
      </c>
      <c r="J692" s="716"/>
    </row>
    <row r="693" spans="2:10" x14ac:dyDescent="0.2">
      <c r="B693" s="759" t="s">
        <v>749</v>
      </c>
      <c r="C693" s="759"/>
      <c r="D693" s="759"/>
      <c r="E693" s="268" t="s">
        <v>1066</v>
      </c>
      <c r="F693" s="310" t="s">
        <v>984</v>
      </c>
      <c r="G693" s="268">
        <v>33.04</v>
      </c>
      <c r="H693" s="362">
        <v>9.8699999999999992</v>
      </c>
      <c r="I693" s="322">
        <v>23.17</v>
      </c>
      <c r="J693" s="716"/>
    </row>
    <row r="694" spans="2:10" x14ac:dyDescent="0.2">
      <c r="B694" s="759" t="s">
        <v>926</v>
      </c>
      <c r="C694" s="759"/>
      <c r="D694" s="759"/>
      <c r="E694" s="268" t="s">
        <v>1067</v>
      </c>
      <c r="F694" s="310" t="s">
        <v>984</v>
      </c>
      <c r="G694" s="268">
        <v>41.72</v>
      </c>
      <c r="H694" s="362">
        <v>13.97</v>
      </c>
      <c r="I694" s="322">
        <v>27.75</v>
      </c>
      <c r="J694" s="716"/>
    </row>
    <row r="695" spans="2:10" x14ac:dyDescent="0.2">
      <c r="B695" s="759" t="s">
        <v>919</v>
      </c>
      <c r="C695" s="759"/>
      <c r="D695" s="759"/>
      <c r="E695" s="268" t="s">
        <v>1068</v>
      </c>
      <c r="F695" s="310" t="s">
        <v>984</v>
      </c>
      <c r="G695" s="268">
        <v>19.600000000000001</v>
      </c>
      <c r="H695" s="362">
        <v>2.16</v>
      </c>
      <c r="I695" s="322">
        <v>17.440000000000001</v>
      </c>
      <c r="J695" s="716"/>
    </row>
    <row r="696" spans="2:10" x14ac:dyDescent="0.2">
      <c r="B696" s="759" t="s">
        <v>947</v>
      </c>
      <c r="C696" s="759"/>
      <c r="D696" s="759"/>
      <c r="E696" s="268" t="s">
        <v>1069</v>
      </c>
      <c r="F696" s="310" t="s">
        <v>984</v>
      </c>
      <c r="G696" s="268">
        <v>17.36</v>
      </c>
      <c r="H696" s="362">
        <v>2.16</v>
      </c>
      <c r="I696" s="322">
        <v>15.2</v>
      </c>
      <c r="J696" s="716"/>
    </row>
    <row r="697" spans="2:10" x14ac:dyDescent="0.2">
      <c r="B697" s="759" t="s">
        <v>923</v>
      </c>
      <c r="C697" s="759"/>
      <c r="D697" s="759"/>
      <c r="E697" s="268" t="s">
        <v>1070</v>
      </c>
      <c r="F697" s="310" t="s">
        <v>984</v>
      </c>
      <c r="G697" s="268">
        <v>34.44</v>
      </c>
      <c r="H697" s="362">
        <v>3.3600000000000003</v>
      </c>
      <c r="I697" s="322">
        <v>31.08</v>
      </c>
      <c r="J697" s="716"/>
    </row>
    <row r="698" spans="2:10" x14ac:dyDescent="0.2">
      <c r="B698" s="759" t="s">
        <v>924</v>
      </c>
      <c r="C698" s="759"/>
      <c r="D698" s="759"/>
      <c r="E698" s="268" t="s">
        <v>1071</v>
      </c>
      <c r="F698" s="310" t="s">
        <v>984</v>
      </c>
      <c r="G698" s="268">
        <v>56.53</v>
      </c>
      <c r="H698" s="362">
        <v>9.39</v>
      </c>
      <c r="I698" s="322">
        <v>47.14</v>
      </c>
      <c r="J698" s="716"/>
    </row>
    <row r="699" spans="2:10" x14ac:dyDescent="0.2">
      <c r="B699" s="759" t="s">
        <v>925</v>
      </c>
      <c r="C699" s="759"/>
      <c r="D699" s="759"/>
      <c r="E699" s="268" t="s">
        <v>1072</v>
      </c>
      <c r="F699" s="310" t="s">
        <v>984</v>
      </c>
      <c r="G699" s="268">
        <v>37.49</v>
      </c>
      <c r="H699" s="362">
        <v>3.33</v>
      </c>
      <c r="I699" s="322">
        <v>34.160000000000004</v>
      </c>
      <c r="J699" s="716"/>
    </row>
    <row r="700" spans="2:10" x14ac:dyDescent="0.2">
      <c r="B700" s="759" t="s">
        <v>948</v>
      </c>
      <c r="C700" s="759"/>
      <c r="D700" s="759"/>
      <c r="E700" s="268" t="s">
        <v>1073</v>
      </c>
      <c r="F700" s="310" t="s">
        <v>984</v>
      </c>
      <c r="G700" s="268">
        <v>87.08</v>
      </c>
      <c r="H700" s="362">
        <v>24.14</v>
      </c>
      <c r="I700" s="322">
        <v>62.94</v>
      </c>
      <c r="J700" s="716"/>
    </row>
    <row r="701" spans="2:10" x14ac:dyDescent="0.2">
      <c r="B701" s="682" t="s">
        <v>222</v>
      </c>
      <c r="C701" s="683"/>
      <c r="D701" s="683"/>
      <c r="E701" s="683"/>
      <c r="F701" s="683"/>
      <c r="G701" s="683"/>
      <c r="H701" s="684"/>
      <c r="I701" s="317">
        <v>297.40999999999997</v>
      </c>
      <c r="J701" s="203"/>
    </row>
    <row r="702" spans="2:10" ht="12.75" customHeight="1" x14ac:dyDescent="0.2">
      <c r="B702" s="204" t="s">
        <v>771</v>
      </c>
      <c r="C702" s="201">
        <v>88485</v>
      </c>
      <c r="D702" s="672" t="s">
        <v>1333</v>
      </c>
      <c r="E702" s="672"/>
      <c r="F702" s="672"/>
      <c r="G702" s="672"/>
      <c r="H702" s="672"/>
      <c r="I702" s="672"/>
      <c r="J702" s="201" t="s">
        <v>42</v>
      </c>
    </row>
    <row r="703" spans="2:10" x14ac:dyDescent="0.2">
      <c r="B703" s="673" t="s">
        <v>217</v>
      </c>
      <c r="C703" s="674"/>
      <c r="D703" s="674"/>
      <c r="E703" s="674"/>
      <c r="F703" s="674"/>
      <c r="G703" s="675"/>
      <c r="H703" s="676" t="s">
        <v>220</v>
      </c>
      <c r="I703" s="676"/>
      <c r="J703" s="269" t="s">
        <v>221</v>
      </c>
    </row>
    <row r="704" spans="2:10" x14ac:dyDescent="0.2">
      <c r="B704" s="687"/>
      <c r="C704" s="688"/>
      <c r="D704" s="688"/>
      <c r="E704" s="688"/>
      <c r="F704" s="688"/>
      <c r="G704" s="689"/>
      <c r="H704" s="680">
        <v>297.40999999999997</v>
      </c>
      <c r="I704" s="681"/>
      <c r="J704" s="202" t="s">
        <v>220</v>
      </c>
    </row>
    <row r="705" spans="2:10" x14ac:dyDescent="0.2">
      <c r="B705" s="682" t="s">
        <v>222</v>
      </c>
      <c r="C705" s="683"/>
      <c r="D705" s="683"/>
      <c r="E705" s="683"/>
      <c r="F705" s="683"/>
      <c r="G705" s="684"/>
      <c r="H705" s="685">
        <v>297.40999999999997</v>
      </c>
      <c r="I705" s="686"/>
      <c r="J705" s="203"/>
    </row>
    <row r="706" spans="2:10" ht="12.75" customHeight="1" x14ac:dyDescent="0.2">
      <c r="B706" s="204" t="s">
        <v>772</v>
      </c>
      <c r="C706" s="201">
        <v>1901003033</v>
      </c>
      <c r="D706" s="672" t="s">
        <v>1334</v>
      </c>
      <c r="E706" s="672"/>
      <c r="F706" s="672"/>
      <c r="G706" s="672"/>
      <c r="H706" s="672"/>
      <c r="I706" s="672"/>
      <c r="J706" s="201" t="s">
        <v>42</v>
      </c>
    </row>
    <row r="707" spans="2:10" x14ac:dyDescent="0.2">
      <c r="B707" s="673" t="s">
        <v>217</v>
      </c>
      <c r="C707" s="674"/>
      <c r="D707" s="674"/>
      <c r="E707" s="674"/>
      <c r="F707" s="674"/>
      <c r="G707" s="675"/>
      <c r="H707" s="676" t="s">
        <v>220</v>
      </c>
      <c r="I707" s="676"/>
      <c r="J707" s="269" t="s">
        <v>221</v>
      </c>
    </row>
    <row r="708" spans="2:10" x14ac:dyDescent="0.2">
      <c r="B708" s="687"/>
      <c r="C708" s="688"/>
      <c r="D708" s="688"/>
      <c r="E708" s="688"/>
      <c r="F708" s="688"/>
      <c r="G708" s="689"/>
      <c r="H708" s="680">
        <v>297.40999999999997</v>
      </c>
      <c r="I708" s="681"/>
      <c r="J708" s="202" t="s">
        <v>220</v>
      </c>
    </row>
    <row r="709" spans="2:10" x14ac:dyDescent="0.2">
      <c r="B709" s="682" t="s">
        <v>222</v>
      </c>
      <c r="C709" s="683"/>
      <c r="D709" s="683"/>
      <c r="E709" s="683"/>
      <c r="F709" s="683"/>
      <c r="G709" s="684"/>
      <c r="H709" s="685">
        <v>297.40999999999997</v>
      </c>
      <c r="I709" s="686"/>
      <c r="J709" s="203"/>
    </row>
    <row r="710" spans="2:10" ht="12.75" customHeight="1" x14ac:dyDescent="0.2">
      <c r="B710" s="204" t="s">
        <v>906</v>
      </c>
      <c r="C710" s="201">
        <v>88489</v>
      </c>
      <c r="D710" s="672" t="s">
        <v>1335</v>
      </c>
      <c r="E710" s="672"/>
      <c r="F710" s="672"/>
      <c r="G710" s="672"/>
      <c r="H710" s="672"/>
      <c r="I710" s="672"/>
      <c r="J710" s="201" t="s">
        <v>42</v>
      </c>
    </row>
    <row r="711" spans="2:10" x14ac:dyDescent="0.2">
      <c r="B711" s="673" t="s">
        <v>217</v>
      </c>
      <c r="C711" s="674"/>
      <c r="D711" s="674"/>
      <c r="E711" s="674"/>
      <c r="F711" s="674"/>
      <c r="G711" s="675"/>
      <c r="H711" s="676" t="s">
        <v>220</v>
      </c>
      <c r="I711" s="676"/>
      <c r="J711" s="269" t="s">
        <v>221</v>
      </c>
    </row>
    <row r="712" spans="2:10" x14ac:dyDescent="0.2">
      <c r="B712" s="687"/>
      <c r="C712" s="688"/>
      <c r="D712" s="688"/>
      <c r="E712" s="688"/>
      <c r="F712" s="688"/>
      <c r="G712" s="689"/>
      <c r="H712" s="680">
        <v>297.40999999999997</v>
      </c>
      <c r="I712" s="681"/>
      <c r="J712" s="202" t="s">
        <v>220</v>
      </c>
    </row>
    <row r="713" spans="2:10" x14ac:dyDescent="0.2">
      <c r="B713" s="682" t="s">
        <v>222</v>
      </c>
      <c r="C713" s="683"/>
      <c r="D713" s="683"/>
      <c r="E713" s="683"/>
      <c r="F713" s="683"/>
      <c r="G713" s="684"/>
      <c r="H713" s="685">
        <v>297.40999999999997</v>
      </c>
      <c r="I713" s="686"/>
      <c r="J713" s="203"/>
    </row>
    <row r="714" spans="2:10" x14ac:dyDescent="0.2">
      <c r="B714" s="277" t="s">
        <v>783</v>
      </c>
      <c r="C714" s="230"/>
      <c r="D714" s="231" t="s">
        <v>155</v>
      </c>
      <c r="E714" s="231"/>
      <c r="F714" s="231"/>
      <c r="G714" s="231"/>
      <c r="H714" s="231"/>
      <c r="I714" s="231"/>
      <c r="J714" s="232"/>
    </row>
    <row r="715" spans="2:10" ht="15" customHeight="1" x14ac:dyDescent="0.2">
      <c r="B715" s="204" t="s">
        <v>784</v>
      </c>
      <c r="C715" s="201">
        <v>1901003033</v>
      </c>
      <c r="D715" s="672" t="s">
        <v>1334</v>
      </c>
      <c r="E715" s="672"/>
      <c r="F715" s="672"/>
      <c r="G715" s="672"/>
      <c r="H715" s="672"/>
      <c r="I715" s="672"/>
      <c r="J715" s="201" t="s">
        <v>42</v>
      </c>
    </row>
    <row r="716" spans="2:10" x14ac:dyDescent="0.2">
      <c r="B716" s="673" t="s">
        <v>217</v>
      </c>
      <c r="C716" s="674"/>
      <c r="D716" s="674"/>
      <c r="E716" s="675"/>
      <c r="F716" s="269" t="s">
        <v>241</v>
      </c>
      <c r="G716" s="269" t="s">
        <v>259</v>
      </c>
      <c r="H716" s="676" t="s">
        <v>220</v>
      </c>
      <c r="I716" s="676"/>
      <c r="J716" s="269" t="s">
        <v>221</v>
      </c>
    </row>
    <row r="717" spans="2:10" x14ac:dyDescent="0.2">
      <c r="B717" s="687" t="s">
        <v>1088</v>
      </c>
      <c r="C717" s="688"/>
      <c r="D717" s="688"/>
      <c r="E717" s="689"/>
      <c r="F717" s="338">
        <v>60.4</v>
      </c>
      <c r="G717" s="338">
        <v>4.2</v>
      </c>
      <c r="H717" s="680">
        <v>253.68</v>
      </c>
      <c r="I717" s="681"/>
      <c r="J717" s="702" t="s">
        <v>1090</v>
      </c>
    </row>
    <row r="718" spans="2:10" x14ac:dyDescent="0.2">
      <c r="B718" s="687" t="s">
        <v>1089</v>
      </c>
      <c r="C718" s="688"/>
      <c r="D718" s="688"/>
      <c r="E718" s="689"/>
      <c r="F718" s="338">
        <v>11.25</v>
      </c>
      <c r="G718" s="338">
        <v>3</v>
      </c>
      <c r="H718" s="680">
        <v>33.75</v>
      </c>
      <c r="I718" s="681"/>
      <c r="J718" s="703"/>
    </row>
    <row r="719" spans="2:10" x14ac:dyDescent="0.2">
      <c r="B719" s="687" t="s">
        <v>732</v>
      </c>
      <c r="C719" s="688"/>
      <c r="D719" s="688"/>
      <c r="E719" s="689"/>
      <c r="F719" s="338">
        <v>34.286999999999999</v>
      </c>
      <c r="G719" s="338">
        <v>2</v>
      </c>
      <c r="H719" s="680">
        <v>68.573999999999998</v>
      </c>
      <c r="I719" s="681"/>
      <c r="J719" s="704"/>
    </row>
    <row r="720" spans="2:10" x14ac:dyDescent="0.2">
      <c r="B720" s="682" t="s">
        <v>222</v>
      </c>
      <c r="C720" s="683"/>
      <c r="D720" s="683"/>
      <c r="E720" s="683"/>
      <c r="F720" s="683"/>
      <c r="G720" s="684"/>
      <c r="H720" s="685">
        <v>356.00400000000002</v>
      </c>
      <c r="I720" s="686"/>
      <c r="J720" s="203"/>
    </row>
    <row r="721" spans="2:10" ht="30" customHeight="1" x14ac:dyDescent="0.2">
      <c r="B721" s="204" t="s">
        <v>907</v>
      </c>
      <c r="C721" s="201">
        <v>1901003505</v>
      </c>
      <c r="D721" s="672" t="s">
        <v>1172</v>
      </c>
      <c r="E721" s="672"/>
      <c r="F721" s="672"/>
      <c r="G721" s="672"/>
      <c r="H721" s="672"/>
      <c r="I721" s="672"/>
      <c r="J721" s="201" t="s">
        <v>42</v>
      </c>
    </row>
    <row r="722" spans="2:10" s="200" customFormat="1" x14ac:dyDescent="0.2">
      <c r="B722" s="673" t="s">
        <v>217</v>
      </c>
      <c r="C722" s="674"/>
      <c r="D722" s="674"/>
      <c r="E722" s="674"/>
      <c r="F722" s="674"/>
      <c r="G722" s="675"/>
      <c r="H722" s="676" t="s">
        <v>220</v>
      </c>
      <c r="I722" s="676"/>
      <c r="J722" s="269" t="s">
        <v>221</v>
      </c>
    </row>
    <row r="723" spans="2:10" s="200" customFormat="1" x14ac:dyDescent="0.2">
      <c r="B723" s="687"/>
      <c r="C723" s="688"/>
      <c r="D723" s="688"/>
      <c r="E723" s="688"/>
      <c r="F723" s="688"/>
      <c r="G723" s="689"/>
      <c r="H723" s="680">
        <v>346.97400000000005</v>
      </c>
      <c r="I723" s="681"/>
      <c r="J723" s="203" t="s">
        <v>220</v>
      </c>
    </row>
    <row r="724" spans="2:10" s="200" customFormat="1" x14ac:dyDescent="0.2">
      <c r="B724" s="682" t="s">
        <v>222</v>
      </c>
      <c r="C724" s="683"/>
      <c r="D724" s="683"/>
      <c r="E724" s="683"/>
      <c r="F724" s="683"/>
      <c r="G724" s="684"/>
      <c r="H724" s="685">
        <v>346.97400000000005</v>
      </c>
      <c r="I724" s="686"/>
      <c r="J724" s="203"/>
    </row>
    <row r="725" spans="2:10" ht="15" customHeight="1" x14ac:dyDescent="0.2">
      <c r="B725" s="204" t="s">
        <v>1091</v>
      </c>
      <c r="C725" s="201">
        <v>120454</v>
      </c>
      <c r="D725" s="672" t="s">
        <v>1092</v>
      </c>
      <c r="E725" s="672"/>
      <c r="F725" s="672"/>
      <c r="G725" s="672"/>
      <c r="H725" s="672"/>
      <c r="I725" s="672"/>
      <c r="J725" s="201" t="s">
        <v>42</v>
      </c>
    </row>
    <row r="726" spans="2:10" x14ac:dyDescent="0.2">
      <c r="B726" s="673" t="s">
        <v>217</v>
      </c>
      <c r="C726" s="674"/>
      <c r="D726" s="674"/>
      <c r="E726" s="675"/>
      <c r="F726" s="269" t="s">
        <v>241</v>
      </c>
      <c r="G726" s="269" t="s">
        <v>259</v>
      </c>
      <c r="H726" s="676" t="s">
        <v>220</v>
      </c>
      <c r="I726" s="676"/>
      <c r="J726" s="269" t="s">
        <v>221</v>
      </c>
    </row>
    <row r="727" spans="2:10" x14ac:dyDescent="0.2">
      <c r="B727" s="687" t="s">
        <v>1093</v>
      </c>
      <c r="C727" s="688"/>
      <c r="D727" s="688"/>
      <c r="E727" s="689"/>
      <c r="F727" s="338">
        <v>2.15</v>
      </c>
      <c r="G727" s="338">
        <v>4.2</v>
      </c>
      <c r="H727" s="680">
        <v>9.0299999999999994</v>
      </c>
      <c r="I727" s="681"/>
      <c r="J727" s="364" t="s">
        <v>220</v>
      </c>
    </row>
    <row r="728" spans="2:10" x14ac:dyDescent="0.2">
      <c r="B728" s="682" t="s">
        <v>222</v>
      </c>
      <c r="C728" s="683"/>
      <c r="D728" s="683"/>
      <c r="E728" s="683"/>
      <c r="F728" s="683"/>
      <c r="G728" s="684"/>
      <c r="H728" s="685">
        <v>9.0299999999999994</v>
      </c>
      <c r="I728" s="686"/>
      <c r="J728" s="203"/>
    </row>
    <row r="729" spans="2:10" s="200" customFormat="1" x14ac:dyDescent="0.2">
      <c r="B729" s="277" t="s">
        <v>785</v>
      </c>
      <c r="C729" s="230"/>
      <c r="D729" s="231" t="s">
        <v>156</v>
      </c>
      <c r="E729" s="231"/>
      <c r="F729" s="231"/>
      <c r="G729" s="231"/>
      <c r="H729" s="231"/>
      <c r="I729" s="231"/>
      <c r="J729" s="232"/>
    </row>
    <row r="730" spans="2:10" s="200" customFormat="1" ht="12.75" customHeight="1" x14ac:dyDescent="0.2">
      <c r="B730" s="204" t="s">
        <v>786</v>
      </c>
      <c r="C730" s="201">
        <v>88484</v>
      </c>
      <c r="D730" s="672" t="s">
        <v>1338</v>
      </c>
      <c r="E730" s="672"/>
      <c r="F730" s="672"/>
      <c r="G730" s="672"/>
      <c r="H730" s="672"/>
      <c r="I730" s="672"/>
      <c r="J730" s="201" t="s">
        <v>42</v>
      </c>
    </row>
    <row r="731" spans="2:10" s="200" customFormat="1" x14ac:dyDescent="0.2">
      <c r="B731" s="673" t="s">
        <v>217</v>
      </c>
      <c r="C731" s="674"/>
      <c r="D731" s="674"/>
      <c r="E731" s="674"/>
      <c r="F731" s="674"/>
      <c r="G731" s="675"/>
      <c r="H731" s="676" t="s">
        <v>220</v>
      </c>
      <c r="I731" s="676"/>
      <c r="J731" s="269" t="s">
        <v>221</v>
      </c>
    </row>
    <row r="732" spans="2:10" s="200" customFormat="1" x14ac:dyDescent="0.2">
      <c r="B732" s="687"/>
      <c r="C732" s="688"/>
      <c r="D732" s="688"/>
      <c r="E732" s="688"/>
      <c r="F732" s="688"/>
      <c r="G732" s="689"/>
      <c r="H732" s="680">
        <v>162.87</v>
      </c>
      <c r="I732" s="681"/>
      <c r="J732" s="202" t="s">
        <v>220</v>
      </c>
    </row>
    <row r="733" spans="2:10" s="200" customFormat="1" x14ac:dyDescent="0.2">
      <c r="B733" s="682" t="s">
        <v>222</v>
      </c>
      <c r="C733" s="683"/>
      <c r="D733" s="683"/>
      <c r="E733" s="683"/>
      <c r="F733" s="683"/>
      <c r="G733" s="684"/>
      <c r="H733" s="685">
        <v>162.87</v>
      </c>
      <c r="I733" s="686"/>
      <c r="J733" s="203"/>
    </row>
    <row r="734" spans="2:10" s="200" customFormat="1" ht="12.75" customHeight="1" x14ac:dyDescent="0.2">
      <c r="B734" s="204" t="s">
        <v>787</v>
      </c>
      <c r="C734" s="201">
        <v>88496</v>
      </c>
      <c r="D734" s="672" t="s">
        <v>1339</v>
      </c>
      <c r="E734" s="672"/>
      <c r="F734" s="672"/>
      <c r="G734" s="672"/>
      <c r="H734" s="672"/>
      <c r="I734" s="672"/>
      <c r="J734" s="201" t="s">
        <v>42</v>
      </c>
    </row>
    <row r="735" spans="2:10" s="200" customFormat="1" x14ac:dyDescent="0.2">
      <c r="B735" s="673" t="s">
        <v>217</v>
      </c>
      <c r="C735" s="674"/>
      <c r="D735" s="674"/>
      <c r="E735" s="674"/>
      <c r="F735" s="674"/>
      <c r="G735" s="675"/>
      <c r="H735" s="676" t="s">
        <v>220</v>
      </c>
      <c r="I735" s="676"/>
      <c r="J735" s="269" t="s">
        <v>221</v>
      </c>
    </row>
    <row r="736" spans="2:10" s="200" customFormat="1" x14ac:dyDescent="0.2">
      <c r="B736" s="687"/>
      <c r="C736" s="688"/>
      <c r="D736" s="688"/>
      <c r="E736" s="688"/>
      <c r="F736" s="688"/>
      <c r="G736" s="689"/>
      <c r="H736" s="680">
        <v>162.87</v>
      </c>
      <c r="I736" s="681"/>
      <c r="J736" s="202" t="s">
        <v>220</v>
      </c>
    </row>
    <row r="737" spans="2:10" s="200" customFormat="1" x14ac:dyDescent="0.2">
      <c r="B737" s="682" t="s">
        <v>222</v>
      </c>
      <c r="C737" s="683"/>
      <c r="D737" s="683"/>
      <c r="E737" s="683"/>
      <c r="F737" s="683"/>
      <c r="G737" s="684"/>
      <c r="H737" s="685">
        <v>162.87</v>
      </c>
      <c r="I737" s="686"/>
      <c r="J737" s="203"/>
    </row>
    <row r="738" spans="2:10" s="200" customFormat="1" ht="12.75" customHeight="1" x14ac:dyDescent="0.2">
      <c r="B738" s="204" t="s">
        <v>788</v>
      </c>
      <c r="C738" s="201">
        <v>88488</v>
      </c>
      <c r="D738" s="672" t="s">
        <v>1340</v>
      </c>
      <c r="E738" s="672"/>
      <c r="F738" s="672"/>
      <c r="G738" s="672"/>
      <c r="H738" s="672"/>
      <c r="I738" s="672"/>
      <c r="J738" s="201" t="s">
        <v>42</v>
      </c>
    </row>
    <row r="739" spans="2:10" s="200" customFormat="1" x14ac:dyDescent="0.2">
      <c r="B739" s="673" t="s">
        <v>217</v>
      </c>
      <c r="C739" s="674"/>
      <c r="D739" s="674"/>
      <c r="E739" s="850" t="s">
        <v>927</v>
      </c>
      <c r="F739" s="851"/>
      <c r="G739" s="852"/>
      <c r="H739" s="773" t="s">
        <v>220</v>
      </c>
      <c r="I739" s="774"/>
      <c r="J739" s="267" t="s">
        <v>255</v>
      </c>
    </row>
    <row r="740" spans="2:10" s="200" customFormat="1" ht="15.75" customHeight="1" x14ac:dyDescent="0.2">
      <c r="B740" s="271"/>
      <c r="C740" s="272"/>
      <c r="D740" s="273"/>
      <c r="E740" s="840" t="s">
        <v>920</v>
      </c>
      <c r="F740" s="841"/>
      <c r="G740" s="842"/>
      <c r="H740" s="843">
        <v>7.65</v>
      </c>
      <c r="I740" s="843"/>
      <c r="J740" s="715" t="s">
        <v>260</v>
      </c>
    </row>
    <row r="741" spans="2:10" s="200" customFormat="1" ht="15.75" customHeight="1" x14ac:dyDescent="0.2">
      <c r="B741" s="245"/>
      <c r="C741" s="246"/>
      <c r="D741" s="247"/>
      <c r="E741" s="840" t="s">
        <v>921</v>
      </c>
      <c r="F741" s="841"/>
      <c r="G741" s="842"/>
      <c r="H741" s="843">
        <v>3.25</v>
      </c>
      <c r="I741" s="843"/>
      <c r="J741" s="716"/>
    </row>
    <row r="742" spans="2:10" s="200" customFormat="1" ht="15.75" customHeight="1" x14ac:dyDescent="0.2">
      <c r="B742" s="245"/>
      <c r="C742" s="246"/>
      <c r="D742" s="247"/>
      <c r="E742" s="840" t="s">
        <v>749</v>
      </c>
      <c r="F742" s="841"/>
      <c r="G742" s="842"/>
      <c r="H742" s="843">
        <v>7.57</v>
      </c>
      <c r="I742" s="843"/>
      <c r="J742" s="716"/>
    </row>
    <row r="743" spans="2:10" s="200" customFormat="1" ht="15.75" customHeight="1" x14ac:dyDescent="0.2">
      <c r="B743" s="245"/>
      <c r="C743" s="246"/>
      <c r="D743" s="247"/>
      <c r="E743" s="840" t="s">
        <v>922</v>
      </c>
      <c r="F743" s="841"/>
      <c r="G743" s="842"/>
      <c r="H743" s="843">
        <v>7.13</v>
      </c>
      <c r="I743" s="843"/>
      <c r="J743" s="716"/>
    </row>
    <row r="744" spans="2:10" s="200" customFormat="1" ht="15.75" customHeight="1" x14ac:dyDescent="0.2">
      <c r="B744" s="274"/>
      <c r="C744" s="275"/>
      <c r="D744" s="276"/>
      <c r="E744" s="840" t="s">
        <v>926</v>
      </c>
      <c r="F744" s="841"/>
      <c r="G744" s="842"/>
      <c r="H744" s="843">
        <v>13.42</v>
      </c>
      <c r="I744" s="843"/>
      <c r="J744" s="716"/>
    </row>
    <row r="745" spans="2:10" s="200" customFormat="1" ht="15.75" customHeight="1" x14ac:dyDescent="0.2">
      <c r="B745" s="245"/>
      <c r="C745" s="246"/>
      <c r="D745" s="247"/>
      <c r="E745" s="840" t="s">
        <v>918</v>
      </c>
      <c r="F745" s="841"/>
      <c r="G745" s="842"/>
      <c r="H745" s="843">
        <v>7.28</v>
      </c>
      <c r="I745" s="843"/>
      <c r="J745" s="716"/>
    </row>
    <row r="746" spans="2:10" s="200" customFormat="1" ht="15.75" customHeight="1" x14ac:dyDescent="0.2">
      <c r="B746" s="245"/>
      <c r="C746" s="246"/>
      <c r="D746" s="247"/>
      <c r="E746" s="840" t="s">
        <v>919</v>
      </c>
      <c r="F746" s="841"/>
      <c r="G746" s="842"/>
      <c r="H746" s="843">
        <v>2.81</v>
      </c>
      <c r="I746" s="843"/>
      <c r="J746" s="716"/>
    </row>
    <row r="747" spans="2:10" s="200" customFormat="1" ht="15.75" customHeight="1" x14ac:dyDescent="0.2">
      <c r="B747" s="245"/>
      <c r="C747" s="246"/>
      <c r="D747" s="247"/>
      <c r="E747" s="840" t="s">
        <v>947</v>
      </c>
      <c r="F747" s="841"/>
      <c r="G747" s="842"/>
      <c r="H747" s="843">
        <v>2.31</v>
      </c>
      <c r="I747" s="843"/>
      <c r="J747" s="716"/>
    </row>
    <row r="748" spans="2:10" s="200" customFormat="1" ht="15.75" customHeight="1" x14ac:dyDescent="0.2">
      <c r="B748" s="245"/>
      <c r="C748" s="246"/>
      <c r="D748" s="247"/>
      <c r="E748" s="840" t="s">
        <v>923</v>
      </c>
      <c r="F748" s="841"/>
      <c r="G748" s="842"/>
      <c r="H748" s="843">
        <v>9.44</v>
      </c>
      <c r="I748" s="843"/>
      <c r="J748" s="716"/>
    </row>
    <row r="749" spans="2:10" s="200" customFormat="1" ht="15.75" customHeight="1" x14ac:dyDescent="0.2">
      <c r="B749" s="245"/>
      <c r="C749" s="246"/>
      <c r="D749" s="247"/>
      <c r="E749" s="840" t="s">
        <v>924</v>
      </c>
      <c r="F749" s="841"/>
      <c r="G749" s="842"/>
      <c r="H749" s="843">
        <v>25.3</v>
      </c>
      <c r="I749" s="843"/>
      <c r="J749" s="716"/>
    </row>
    <row r="750" spans="2:10" s="200" customFormat="1" ht="15.75" customHeight="1" x14ac:dyDescent="0.2">
      <c r="B750" s="245"/>
      <c r="C750" s="246"/>
      <c r="D750" s="247"/>
      <c r="E750" s="840" t="s">
        <v>925</v>
      </c>
      <c r="F750" s="841"/>
      <c r="G750" s="842"/>
      <c r="H750" s="843">
        <v>9.66</v>
      </c>
      <c r="I750" s="843"/>
      <c r="J750" s="716"/>
    </row>
    <row r="751" spans="2:10" s="200" customFormat="1" ht="15.75" customHeight="1" x14ac:dyDescent="0.2">
      <c r="B751" s="245"/>
      <c r="C751" s="246"/>
      <c r="D751" s="247"/>
      <c r="E751" s="840" t="s">
        <v>948</v>
      </c>
      <c r="F751" s="841"/>
      <c r="G751" s="842"/>
      <c r="H751" s="843">
        <v>60.45</v>
      </c>
      <c r="I751" s="843"/>
      <c r="J751" s="716"/>
    </row>
    <row r="752" spans="2:10" s="200" customFormat="1" ht="15.75" customHeight="1" x14ac:dyDescent="0.2">
      <c r="B752" s="245"/>
      <c r="C752" s="246"/>
      <c r="D752" s="247"/>
      <c r="E752" s="840" t="s">
        <v>631</v>
      </c>
      <c r="F752" s="841"/>
      <c r="G752" s="842"/>
      <c r="H752" s="843">
        <v>3.3</v>
      </c>
      <c r="I752" s="843"/>
      <c r="J752" s="716"/>
    </row>
    <row r="753" spans="2:10" s="200" customFormat="1" ht="15.75" customHeight="1" x14ac:dyDescent="0.2">
      <c r="B753" s="245"/>
      <c r="C753" s="246"/>
      <c r="D753" s="247"/>
      <c r="E753" s="840" t="s">
        <v>949</v>
      </c>
      <c r="F753" s="841"/>
      <c r="G753" s="842"/>
      <c r="H753" s="843">
        <v>3.3</v>
      </c>
      <c r="I753" s="843"/>
      <c r="J753" s="716"/>
    </row>
    <row r="754" spans="2:10" s="200" customFormat="1" x14ac:dyDescent="0.2">
      <c r="B754" s="855" t="s">
        <v>222</v>
      </c>
      <c r="C754" s="856"/>
      <c r="D754" s="856"/>
      <c r="E754" s="856"/>
      <c r="F754" s="856"/>
      <c r="G754" s="856"/>
      <c r="H754" s="854">
        <v>162.87</v>
      </c>
      <c r="I754" s="854"/>
      <c r="J754" s="266"/>
    </row>
    <row r="755" spans="2:10" x14ac:dyDescent="0.2">
      <c r="B755" s="329" t="s">
        <v>176</v>
      </c>
      <c r="C755" s="241"/>
      <c r="D755" s="330" t="s">
        <v>294</v>
      </c>
      <c r="E755" s="330"/>
      <c r="F755" s="330"/>
      <c r="G755" s="330"/>
      <c r="H755" s="330"/>
      <c r="I755" s="330"/>
      <c r="J755" s="331"/>
    </row>
    <row r="756" spans="2:10" x14ac:dyDescent="0.2">
      <c r="B756" s="277" t="s">
        <v>177</v>
      </c>
      <c r="C756" s="230"/>
      <c r="D756" s="231" t="s">
        <v>658</v>
      </c>
      <c r="E756" s="231"/>
      <c r="F756" s="231"/>
      <c r="G756" s="231"/>
      <c r="H756" s="231"/>
      <c r="I756" s="231"/>
      <c r="J756" s="232"/>
    </row>
    <row r="757" spans="2:10" ht="12.75" customHeight="1" x14ac:dyDescent="0.2">
      <c r="B757" s="319" t="s">
        <v>178</v>
      </c>
      <c r="C757" s="320">
        <v>98689</v>
      </c>
      <c r="D757" s="709" t="s">
        <v>1341</v>
      </c>
      <c r="E757" s="709"/>
      <c r="F757" s="709"/>
      <c r="G757" s="709"/>
      <c r="H757" s="709"/>
      <c r="I757" s="709"/>
      <c r="J757" s="321" t="s">
        <v>139</v>
      </c>
    </row>
    <row r="758" spans="2:10" ht="25.5" x14ac:dyDescent="0.2">
      <c r="B758" s="889" t="s">
        <v>217</v>
      </c>
      <c r="C758" s="890"/>
      <c r="D758" s="891"/>
      <c r="E758" s="892" t="s">
        <v>233</v>
      </c>
      <c r="F758" s="893"/>
      <c r="G758" s="371" t="s">
        <v>218</v>
      </c>
      <c r="H758" s="371" t="s">
        <v>37</v>
      </c>
      <c r="I758" s="372" t="s">
        <v>261</v>
      </c>
      <c r="J758" s="373" t="s">
        <v>221</v>
      </c>
    </row>
    <row r="759" spans="2:10" ht="23.25" customHeight="1" x14ac:dyDescent="0.2">
      <c r="B759" s="857"/>
      <c r="C759" s="858"/>
      <c r="D759" s="859"/>
      <c r="E759" s="844" t="s">
        <v>268</v>
      </c>
      <c r="F759" s="845"/>
      <c r="G759" s="374">
        <v>2</v>
      </c>
      <c r="H759" s="374">
        <v>1</v>
      </c>
      <c r="I759" s="375">
        <v>2</v>
      </c>
      <c r="J759" s="874" t="s">
        <v>778</v>
      </c>
    </row>
    <row r="760" spans="2:10" ht="23.25" customHeight="1" x14ac:dyDescent="0.2">
      <c r="B760" s="860"/>
      <c r="C760" s="861"/>
      <c r="D760" s="862"/>
      <c r="E760" s="844" t="s">
        <v>270</v>
      </c>
      <c r="F760" s="845"/>
      <c r="G760" s="374">
        <v>0.9</v>
      </c>
      <c r="H760" s="374">
        <v>4</v>
      </c>
      <c r="I760" s="375">
        <v>3.6</v>
      </c>
      <c r="J760" s="874"/>
    </row>
    <row r="761" spans="2:10" ht="23.25" customHeight="1" x14ac:dyDescent="0.2">
      <c r="B761" s="860"/>
      <c r="C761" s="861"/>
      <c r="D761" s="862"/>
      <c r="E761" s="844" t="s">
        <v>271</v>
      </c>
      <c r="F761" s="845"/>
      <c r="G761" s="374">
        <v>0.9</v>
      </c>
      <c r="H761" s="374">
        <v>2</v>
      </c>
      <c r="I761" s="375">
        <v>1.8</v>
      </c>
      <c r="J761" s="874"/>
    </row>
    <row r="762" spans="2:10" ht="23.25" customHeight="1" x14ac:dyDescent="0.2">
      <c r="B762" s="860"/>
      <c r="C762" s="861"/>
      <c r="D762" s="862"/>
      <c r="E762" s="844" t="s">
        <v>272</v>
      </c>
      <c r="F762" s="845"/>
      <c r="G762" s="374">
        <v>0.8</v>
      </c>
      <c r="H762" s="374">
        <v>2</v>
      </c>
      <c r="I762" s="375">
        <v>1.6</v>
      </c>
      <c r="J762" s="874"/>
    </row>
    <row r="763" spans="2:10" ht="23.25" customHeight="1" x14ac:dyDescent="0.2">
      <c r="B763" s="860"/>
      <c r="C763" s="861"/>
      <c r="D763" s="862"/>
      <c r="E763" s="844" t="s">
        <v>274</v>
      </c>
      <c r="F763" s="845"/>
      <c r="G763" s="374">
        <v>0.8</v>
      </c>
      <c r="H763" s="374">
        <v>5</v>
      </c>
      <c r="I763" s="375">
        <v>4</v>
      </c>
      <c r="J763" s="874"/>
    </row>
    <row r="764" spans="2:10" ht="23.25" customHeight="1" x14ac:dyDescent="0.2">
      <c r="B764" s="860"/>
      <c r="C764" s="861"/>
      <c r="D764" s="862"/>
      <c r="E764" s="844" t="s">
        <v>282</v>
      </c>
      <c r="F764" s="845"/>
      <c r="G764" s="374">
        <v>0.8</v>
      </c>
      <c r="H764" s="374">
        <v>1</v>
      </c>
      <c r="I764" s="375">
        <v>0.8</v>
      </c>
      <c r="J764" s="874"/>
    </row>
    <row r="765" spans="2:10" x14ac:dyDescent="0.2">
      <c r="B765" s="847" t="s">
        <v>222</v>
      </c>
      <c r="C765" s="848"/>
      <c r="D765" s="848"/>
      <c r="E765" s="848"/>
      <c r="F765" s="848"/>
      <c r="G765" s="848"/>
      <c r="H765" s="849"/>
      <c r="I765" s="376">
        <v>13.8</v>
      </c>
      <c r="J765" s="377"/>
    </row>
    <row r="766" spans="2:10" ht="28.5" customHeight="1" x14ac:dyDescent="0.2">
      <c r="B766" s="204" t="s">
        <v>636</v>
      </c>
      <c r="C766" s="201">
        <v>101965</v>
      </c>
      <c r="D766" s="672" t="s">
        <v>1342</v>
      </c>
      <c r="E766" s="672"/>
      <c r="F766" s="672"/>
      <c r="G766" s="672"/>
      <c r="H766" s="672"/>
      <c r="I766" s="672"/>
      <c r="J766" s="201" t="s">
        <v>139</v>
      </c>
    </row>
    <row r="767" spans="2:10" x14ac:dyDescent="0.2">
      <c r="B767" s="673" t="s">
        <v>217</v>
      </c>
      <c r="C767" s="674"/>
      <c r="D767" s="675"/>
      <c r="E767" s="318" t="s">
        <v>649</v>
      </c>
      <c r="F767" s="267" t="s">
        <v>218</v>
      </c>
      <c r="G767" s="267" t="s">
        <v>244</v>
      </c>
      <c r="H767" s="676" t="s">
        <v>1118</v>
      </c>
      <c r="I767" s="676"/>
      <c r="J767" s="269" t="s">
        <v>221</v>
      </c>
    </row>
    <row r="768" spans="2:10" ht="70.5" customHeight="1" x14ac:dyDescent="0.2">
      <c r="B768" s="699"/>
      <c r="C768" s="700"/>
      <c r="D768" s="701"/>
      <c r="E768" s="326" t="s">
        <v>398</v>
      </c>
      <c r="F768" s="326">
        <v>1.5</v>
      </c>
      <c r="G768" s="326">
        <v>11</v>
      </c>
      <c r="H768" s="887">
        <v>16.5</v>
      </c>
      <c r="I768" s="888"/>
      <c r="J768" s="760" t="s">
        <v>240</v>
      </c>
    </row>
    <row r="769" spans="2:10" ht="70.5" customHeight="1" x14ac:dyDescent="0.2">
      <c r="B769" s="732"/>
      <c r="C769" s="733"/>
      <c r="D769" s="734"/>
      <c r="E769" s="326" t="s">
        <v>979</v>
      </c>
      <c r="F769" s="326">
        <v>0.8</v>
      </c>
      <c r="G769" s="326">
        <v>5</v>
      </c>
      <c r="H769" s="887">
        <v>4</v>
      </c>
      <c r="I769" s="888"/>
      <c r="J769" s="760"/>
    </row>
    <row r="770" spans="2:10" x14ac:dyDescent="0.2">
      <c r="B770" s="692" t="s">
        <v>222</v>
      </c>
      <c r="C770" s="693"/>
      <c r="D770" s="693"/>
      <c r="E770" s="693"/>
      <c r="F770" s="693"/>
      <c r="G770" s="694"/>
      <c r="H770" s="695">
        <v>20.5</v>
      </c>
      <c r="I770" s="846"/>
      <c r="J770" s="333"/>
    </row>
    <row r="771" spans="2:10" x14ac:dyDescent="0.2">
      <c r="B771" s="277" t="s">
        <v>179</v>
      </c>
      <c r="C771" s="230"/>
      <c r="D771" s="231" t="s">
        <v>157</v>
      </c>
      <c r="E771" s="231"/>
      <c r="F771" s="231"/>
      <c r="G771" s="231"/>
      <c r="H771" s="231"/>
      <c r="I771" s="231"/>
      <c r="J771" s="232"/>
    </row>
    <row r="772" spans="2:10" x14ac:dyDescent="0.2">
      <c r="B772" s="788" t="s">
        <v>640</v>
      </c>
      <c r="C772" s="789"/>
      <c r="D772" s="789"/>
      <c r="E772" s="789"/>
      <c r="F772" s="789"/>
      <c r="G772" s="789"/>
      <c r="H772" s="789"/>
      <c r="I772" s="789"/>
      <c r="J772" s="790"/>
    </row>
    <row r="773" spans="2:10" ht="15" customHeight="1" x14ac:dyDescent="0.2">
      <c r="B773" s="875" t="s">
        <v>777</v>
      </c>
      <c r="C773" s="875"/>
      <c r="D773" s="875"/>
      <c r="E773" s="373" t="s">
        <v>244</v>
      </c>
      <c r="F773" s="371" t="s">
        <v>226</v>
      </c>
      <c r="G773" s="371" t="s">
        <v>218</v>
      </c>
      <c r="H773" s="378" t="s">
        <v>242</v>
      </c>
      <c r="I773" s="378" t="s">
        <v>637</v>
      </c>
      <c r="J773" s="373" t="s">
        <v>779</v>
      </c>
    </row>
    <row r="774" spans="2:10" ht="30" customHeight="1" x14ac:dyDescent="0.2">
      <c r="B774" s="853" t="s">
        <v>918</v>
      </c>
      <c r="C774" s="853"/>
      <c r="D774" s="853"/>
      <c r="E774" s="379">
        <v>1</v>
      </c>
      <c r="F774" s="380">
        <v>1.9</v>
      </c>
      <c r="G774" s="380">
        <v>0.6</v>
      </c>
      <c r="H774" s="346">
        <v>1.1399999999999999</v>
      </c>
      <c r="I774" s="346">
        <v>1.9</v>
      </c>
      <c r="J774" s="346">
        <v>2</v>
      </c>
    </row>
    <row r="775" spans="2:10" ht="15" customHeight="1" x14ac:dyDescent="0.2">
      <c r="B775" s="847" t="s">
        <v>222</v>
      </c>
      <c r="C775" s="848"/>
      <c r="D775" s="848"/>
      <c r="E775" s="848"/>
      <c r="F775" s="848"/>
      <c r="G775" s="849"/>
      <c r="H775" s="381">
        <v>1.1399999999999999</v>
      </c>
      <c r="I775" s="381">
        <v>1.9</v>
      </c>
      <c r="J775" s="381">
        <v>2</v>
      </c>
    </row>
    <row r="776" spans="2:10" ht="12.75" customHeight="1" x14ac:dyDescent="0.2">
      <c r="B776" s="204" t="s">
        <v>180</v>
      </c>
      <c r="C776" s="201">
        <v>2001003023</v>
      </c>
      <c r="D776" s="672" t="s">
        <v>1343</v>
      </c>
      <c r="E776" s="672"/>
      <c r="F776" s="672"/>
      <c r="G776" s="672"/>
      <c r="H776" s="672"/>
      <c r="I776" s="672"/>
      <c r="J776" s="201" t="s">
        <v>42</v>
      </c>
    </row>
    <row r="777" spans="2:10" ht="15" customHeight="1" x14ac:dyDescent="0.2">
      <c r="B777" s="673" t="s">
        <v>217</v>
      </c>
      <c r="C777" s="674"/>
      <c r="D777" s="674"/>
      <c r="E777" s="674"/>
      <c r="F777" s="674"/>
      <c r="G777" s="675"/>
      <c r="H777" s="771" t="s">
        <v>220</v>
      </c>
      <c r="I777" s="772"/>
      <c r="J777" s="269" t="s">
        <v>221</v>
      </c>
    </row>
    <row r="778" spans="2:10" ht="15" customHeight="1" x14ac:dyDescent="0.2">
      <c r="B778" s="687" t="s">
        <v>638</v>
      </c>
      <c r="C778" s="688"/>
      <c r="D778" s="688"/>
      <c r="E778" s="688"/>
      <c r="F778" s="688"/>
      <c r="G778" s="689"/>
      <c r="H778" s="690">
        <v>1.1399999999999999</v>
      </c>
      <c r="I778" s="691"/>
      <c r="J778" s="202" t="s">
        <v>220</v>
      </c>
    </row>
    <row r="779" spans="2:10" ht="15" customHeight="1" x14ac:dyDescent="0.2">
      <c r="B779" s="682" t="s">
        <v>222</v>
      </c>
      <c r="C779" s="683"/>
      <c r="D779" s="683"/>
      <c r="E779" s="683"/>
      <c r="F779" s="683"/>
      <c r="G779" s="684"/>
      <c r="H779" s="685">
        <v>1.1399999999999999</v>
      </c>
      <c r="I779" s="686"/>
      <c r="J779" s="203"/>
    </row>
    <row r="780" spans="2:10" ht="33" customHeight="1" x14ac:dyDescent="0.2">
      <c r="B780" s="204" t="s">
        <v>181</v>
      </c>
      <c r="C780" s="201">
        <v>100862</v>
      </c>
      <c r="D780" s="672" t="s">
        <v>1344</v>
      </c>
      <c r="E780" s="672"/>
      <c r="F780" s="672"/>
      <c r="G780" s="672"/>
      <c r="H780" s="672"/>
      <c r="I780" s="672"/>
      <c r="J780" s="201" t="s">
        <v>112</v>
      </c>
    </row>
    <row r="781" spans="2:10" ht="15" customHeight="1" x14ac:dyDescent="0.2">
      <c r="B781" s="673" t="s">
        <v>217</v>
      </c>
      <c r="C781" s="674"/>
      <c r="D781" s="674"/>
      <c r="E781" s="674"/>
      <c r="F781" s="674"/>
      <c r="G781" s="675"/>
      <c r="H781" s="771" t="s">
        <v>37</v>
      </c>
      <c r="I781" s="772"/>
      <c r="J781" s="269" t="s">
        <v>221</v>
      </c>
    </row>
    <row r="782" spans="2:10" ht="15" customHeight="1" x14ac:dyDescent="0.2">
      <c r="B782" s="687" t="s">
        <v>639</v>
      </c>
      <c r="C782" s="688"/>
      <c r="D782" s="688"/>
      <c r="E782" s="688"/>
      <c r="F782" s="688"/>
      <c r="G782" s="689"/>
      <c r="H782" s="690">
        <v>2</v>
      </c>
      <c r="I782" s="691"/>
      <c r="J782" s="202" t="s">
        <v>37</v>
      </c>
    </row>
    <row r="783" spans="2:10" ht="15" customHeight="1" x14ac:dyDescent="0.2">
      <c r="B783" s="682" t="s">
        <v>222</v>
      </c>
      <c r="C783" s="683"/>
      <c r="D783" s="683"/>
      <c r="E783" s="683"/>
      <c r="F783" s="683"/>
      <c r="G783" s="684"/>
      <c r="H783" s="685">
        <v>2</v>
      </c>
      <c r="I783" s="686"/>
      <c r="J783" s="203"/>
    </row>
    <row r="784" spans="2:10" ht="12.75" customHeight="1" x14ac:dyDescent="0.2">
      <c r="B784" s="204" t="s">
        <v>182</v>
      </c>
      <c r="C784" s="201">
        <v>2001003026</v>
      </c>
      <c r="D784" s="672" t="s">
        <v>1345</v>
      </c>
      <c r="E784" s="672"/>
      <c r="F784" s="672"/>
      <c r="G784" s="672"/>
      <c r="H784" s="672"/>
      <c r="I784" s="672"/>
      <c r="J784" s="201" t="s">
        <v>139</v>
      </c>
    </row>
    <row r="785" spans="2:10" x14ac:dyDescent="0.2">
      <c r="B785" s="673" t="s">
        <v>217</v>
      </c>
      <c r="C785" s="674"/>
      <c r="D785" s="674"/>
      <c r="E785" s="674"/>
      <c r="F785" s="674"/>
      <c r="G785" s="675"/>
      <c r="H785" s="676" t="s">
        <v>226</v>
      </c>
      <c r="I785" s="676"/>
      <c r="J785" s="269" t="s">
        <v>221</v>
      </c>
    </row>
    <row r="786" spans="2:10" x14ac:dyDescent="0.2">
      <c r="B786" s="687" t="s">
        <v>638</v>
      </c>
      <c r="C786" s="688"/>
      <c r="D786" s="688"/>
      <c r="E786" s="688"/>
      <c r="F786" s="688"/>
      <c r="G786" s="689"/>
      <c r="H786" s="680">
        <v>1.9</v>
      </c>
      <c r="I786" s="681"/>
      <c r="J786" s="202" t="s">
        <v>226</v>
      </c>
    </row>
    <row r="787" spans="2:10" x14ac:dyDescent="0.2">
      <c r="B787" s="682" t="s">
        <v>222</v>
      </c>
      <c r="C787" s="683"/>
      <c r="D787" s="683"/>
      <c r="E787" s="683"/>
      <c r="F787" s="683"/>
      <c r="G787" s="684"/>
      <c r="H787" s="685">
        <v>1.9</v>
      </c>
      <c r="I787" s="686"/>
      <c r="J787" s="203"/>
    </row>
    <row r="788" spans="2:10" x14ac:dyDescent="0.2">
      <c r="B788" s="221" t="s">
        <v>183</v>
      </c>
      <c r="C788" s="222"/>
      <c r="D788" s="223" t="s">
        <v>147</v>
      </c>
      <c r="E788" s="223"/>
      <c r="F788" s="223"/>
      <c r="G788" s="223"/>
      <c r="H788" s="223"/>
      <c r="I788" s="223"/>
      <c r="J788" s="224"/>
    </row>
    <row r="789" spans="2:10" ht="34.5" customHeight="1" x14ac:dyDescent="0.2">
      <c r="B789" s="204" t="s">
        <v>1095</v>
      </c>
      <c r="C789" s="201">
        <v>1801000120</v>
      </c>
      <c r="D789" s="672" t="s">
        <v>1346</v>
      </c>
      <c r="E789" s="672"/>
      <c r="F789" s="672"/>
      <c r="G789" s="672"/>
      <c r="H789" s="672"/>
      <c r="I789" s="672"/>
      <c r="J789" s="201" t="s">
        <v>42</v>
      </c>
    </row>
    <row r="790" spans="2:10" x14ac:dyDescent="0.2">
      <c r="B790" s="785" t="s">
        <v>263</v>
      </c>
      <c r="C790" s="786"/>
      <c r="D790" s="786"/>
      <c r="E790" s="787"/>
      <c r="F790" s="269" t="s">
        <v>262</v>
      </c>
      <c r="G790" s="269" t="s">
        <v>259</v>
      </c>
      <c r="H790" s="673" t="s">
        <v>220</v>
      </c>
      <c r="I790" s="675"/>
      <c r="J790" s="269" t="s">
        <v>221</v>
      </c>
    </row>
    <row r="791" spans="2:10" x14ac:dyDescent="0.2">
      <c r="B791" s="687" t="s">
        <v>780</v>
      </c>
      <c r="C791" s="688"/>
      <c r="D791" s="688"/>
      <c r="E791" s="689"/>
      <c r="F791" s="310">
        <v>0.6</v>
      </c>
      <c r="G791" s="310">
        <v>0.7</v>
      </c>
      <c r="H791" s="690">
        <v>0.42</v>
      </c>
      <c r="I791" s="691"/>
      <c r="J791" s="731" t="s">
        <v>1119</v>
      </c>
    </row>
    <row r="792" spans="2:10" x14ac:dyDescent="0.2">
      <c r="B792" s="687" t="s">
        <v>668</v>
      </c>
      <c r="C792" s="688"/>
      <c r="D792" s="688"/>
      <c r="E792" s="689"/>
      <c r="F792" s="310">
        <v>0.6</v>
      </c>
      <c r="G792" s="310">
        <v>0.7</v>
      </c>
      <c r="H792" s="690">
        <v>0.42</v>
      </c>
      <c r="I792" s="691"/>
      <c r="J792" s="731"/>
    </row>
    <row r="793" spans="2:10" x14ac:dyDescent="0.2">
      <c r="B793" s="705"/>
      <c r="C793" s="706"/>
      <c r="D793" s="706"/>
      <c r="E793" s="706"/>
      <c r="F793" s="706"/>
      <c r="G793" s="707"/>
      <c r="H793" s="685">
        <v>0.84</v>
      </c>
      <c r="I793" s="686"/>
      <c r="J793" s="203"/>
    </row>
    <row r="794" spans="2:10" ht="12.75" customHeight="1" x14ac:dyDescent="0.2">
      <c r="B794" s="204" t="s">
        <v>1096</v>
      </c>
      <c r="C794" s="201">
        <v>2001003044</v>
      </c>
      <c r="D794" s="672" t="s">
        <v>1347</v>
      </c>
      <c r="E794" s="672"/>
      <c r="F794" s="672"/>
      <c r="G794" s="672"/>
      <c r="H794" s="672"/>
      <c r="I794" s="672"/>
      <c r="J794" s="201" t="s">
        <v>112</v>
      </c>
    </row>
    <row r="795" spans="2:10" ht="12" customHeight="1" x14ac:dyDescent="0.2">
      <c r="B795" s="673" t="s">
        <v>217</v>
      </c>
      <c r="C795" s="674"/>
      <c r="D795" s="674"/>
      <c r="E795" s="674"/>
      <c r="F795" s="674"/>
      <c r="G795" s="675"/>
      <c r="H795" s="676" t="s">
        <v>37</v>
      </c>
      <c r="I795" s="676"/>
      <c r="J795" s="269" t="s">
        <v>221</v>
      </c>
    </row>
    <row r="796" spans="2:10" x14ac:dyDescent="0.2">
      <c r="B796" s="687" t="s">
        <v>489</v>
      </c>
      <c r="C796" s="688"/>
      <c r="D796" s="688"/>
      <c r="E796" s="688"/>
      <c r="F796" s="688"/>
      <c r="G796" s="689"/>
      <c r="H796" s="680">
        <v>14</v>
      </c>
      <c r="I796" s="681"/>
      <c r="J796" s="202" t="s">
        <v>36</v>
      </c>
    </row>
    <row r="797" spans="2:10" x14ac:dyDescent="0.2">
      <c r="B797" s="682" t="s">
        <v>222</v>
      </c>
      <c r="C797" s="683"/>
      <c r="D797" s="683"/>
      <c r="E797" s="683"/>
      <c r="F797" s="683"/>
      <c r="G797" s="684"/>
      <c r="H797" s="685">
        <v>14</v>
      </c>
      <c r="I797" s="686"/>
      <c r="J797" s="203"/>
    </row>
    <row r="798" spans="2:10" ht="12.75" customHeight="1" x14ac:dyDescent="0.2">
      <c r="B798" s="204" t="s">
        <v>1097</v>
      </c>
      <c r="C798" s="201" t="s">
        <v>647</v>
      </c>
      <c r="D798" s="672" t="s">
        <v>1098</v>
      </c>
      <c r="E798" s="672"/>
      <c r="F798" s="672"/>
      <c r="G798" s="672"/>
      <c r="H798" s="672"/>
      <c r="I798" s="672"/>
      <c r="J798" s="201" t="s">
        <v>186</v>
      </c>
    </row>
    <row r="799" spans="2:10" ht="12" customHeight="1" x14ac:dyDescent="0.2">
      <c r="B799" s="673" t="s">
        <v>217</v>
      </c>
      <c r="C799" s="674"/>
      <c r="D799" s="674"/>
      <c r="E799" s="674"/>
      <c r="F799" s="674"/>
      <c r="G799" s="675"/>
      <c r="H799" s="676" t="s">
        <v>37</v>
      </c>
      <c r="I799" s="676"/>
      <c r="J799" s="269" t="s">
        <v>221</v>
      </c>
    </row>
    <row r="800" spans="2:10" x14ac:dyDescent="0.2">
      <c r="B800" s="687"/>
      <c r="C800" s="688"/>
      <c r="D800" s="688"/>
      <c r="E800" s="688"/>
      <c r="F800" s="688"/>
      <c r="G800" s="689"/>
      <c r="H800" s="680">
        <v>1</v>
      </c>
      <c r="I800" s="681"/>
      <c r="J800" s="202" t="s">
        <v>36</v>
      </c>
    </row>
    <row r="801" spans="2:10" x14ac:dyDescent="0.2">
      <c r="B801" s="682" t="s">
        <v>222</v>
      </c>
      <c r="C801" s="683"/>
      <c r="D801" s="683"/>
      <c r="E801" s="683"/>
      <c r="F801" s="683"/>
      <c r="G801" s="684"/>
      <c r="H801" s="685">
        <v>1</v>
      </c>
      <c r="I801" s="686"/>
      <c r="J801" s="203"/>
    </row>
    <row r="802" spans="2:10" ht="34.5" customHeight="1" x14ac:dyDescent="0.2">
      <c r="B802" s="204" t="s">
        <v>1128</v>
      </c>
      <c r="C802" s="201">
        <v>1101002049</v>
      </c>
      <c r="D802" s="672" t="s">
        <v>1348</v>
      </c>
      <c r="E802" s="672"/>
      <c r="F802" s="672"/>
      <c r="G802" s="672"/>
      <c r="H802" s="672"/>
      <c r="I802" s="672"/>
      <c r="J802" s="201" t="s">
        <v>42</v>
      </c>
    </row>
    <row r="803" spans="2:10" x14ac:dyDescent="0.2">
      <c r="B803" s="785" t="s">
        <v>263</v>
      </c>
      <c r="C803" s="786"/>
      <c r="D803" s="786"/>
      <c r="E803" s="787"/>
      <c r="F803" s="269" t="s">
        <v>226</v>
      </c>
      <c r="G803" s="269" t="s">
        <v>219</v>
      </c>
      <c r="H803" s="673" t="s">
        <v>220</v>
      </c>
      <c r="I803" s="675"/>
      <c r="J803" s="269" t="s">
        <v>221</v>
      </c>
    </row>
    <row r="804" spans="2:10" x14ac:dyDescent="0.2">
      <c r="B804" s="687" t="s">
        <v>1129</v>
      </c>
      <c r="C804" s="688"/>
      <c r="D804" s="688"/>
      <c r="E804" s="689"/>
      <c r="F804" s="310">
        <v>16.88</v>
      </c>
      <c r="G804" s="310">
        <v>1.1000000000000001</v>
      </c>
      <c r="H804" s="690">
        <v>18.568000000000001</v>
      </c>
      <c r="I804" s="691"/>
      <c r="J804" s="339" t="s">
        <v>1130</v>
      </c>
    </row>
    <row r="805" spans="2:10" x14ac:dyDescent="0.2">
      <c r="B805" s="705"/>
      <c r="C805" s="706"/>
      <c r="D805" s="706"/>
      <c r="E805" s="706"/>
      <c r="F805" s="706"/>
      <c r="G805" s="707"/>
      <c r="H805" s="685">
        <v>18.568000000000001</v>
      </c>
      <c r="I805" s="686"/>
      <c r="J805" s="203"/>
    </row>
    <row r="806" spans="2:10" x14ac:dyDescent="0.2">
      <c r="B806" s="221" t="s">
        <v>297</v>
      </c>
      <c r="C806" s="222"/>
      <c r="D806" s="223" t="s">
        <v>159</v>
      </c>
      <c r="E806" s="223"/>
      <c r="F806" s="223"/>
      <c r="G806" s="223"/>
      <c r="H806" s="223"/>
      <c r="I806" s="223"/>
      <c r="J806" s="224"/>
    </row>
    <row r="807" spans="2:10" ht="12.75" customHeight="1" x14ac:dyDescent="0.2">
      <c r="B807" s="204" t="s">
        <v>1113</v>
      </c>
      <c r="C807" s="201">
        <v>90777</v>
      </c>
      <c r="D807" s="672" t="s">
        <v>1349</v>
      </c>
      <c r="E807" s="672"/>
      <c r="F807" s="672"/>
      <c r="G807" s="672"/>
      <c r="H807" s="672"/>
      <c r="I807" s="672"/>
      <c r="J807" s="201" t="s">
        <v>1350</v>
      </c>
    </row>
    <row r="808" spans="2:10" x14ac:dyDescent="0.2">
      <c r="B808" s="373" t="s">
        <v>217</v>
      </c>
      <c r="C808" s="428"/>
      <c r="D808" s="429" t="s">
        <v>245</v>
      </c>
      <c r="E808" s="430" t="s">
        <v>246</v>
      </c>
      <c r="F808" s="378" t="s">
        <v>247</v>
      </c>
      <c r="G808" s="373" t="s">
        <v>248</v>
      </c>
      <c r="H808" s="863" t="s">
        <v>781</v>
      </c>
      <c r="I808" s="864"/>
      <c r="J808" s="373" t="s">
        <v>221</v>
      </c>
    </row>
    <row r="809" spans="2:10" x14ac:dyDescent="0.2">
      <c r="B809" s="870" t="s">
        <v>222</v>
      </c>
      <c r="C809" s="871"/>
      <c r="D809" s="380">
        <v>7</v>
      </c>
      <c r="E809" s="380">
        <v>2</v>
      </c>
      <c r="F809" s="380">
        <v>2</v>
      </c>
      <c r="G809" s="380">
        <v>4</v>
      </c>
      <c r="H809" s="872">
        <v>112</v>
      </c>
      <c r="I809" s="873"/>
      <c r="J809" s="237" t="s">
        <v>249</v>
      </c>
    </row>
    <row r="810" spans="2:10" x14ac:dyDescent="0.2">
      <c r="B810" s="865" t="s">
        <v>222</v>
      </c>
      <c r="C810" s="866"/>
      <c r="D810" s="866"/>
      <c r="E810" s="866"/>
      <c r="F810" s="866"/>
      <c r="G810" s="867"/>
      <c r="H810" s="868">
        <v>112</v>
      </c>
      <c r="I810" s="869"/>
      <c r="J810" s="431"/>
    </row>
    <row r="811" spans="2:10" ht="12.75" customHeight="1" x14ac:dyDescent="0.2">
      <c r="B811" s="204" t="s">
        <v>1114</v>
      </c>
      <c r="C811" s="201">
        <v>90780</v>
      </c>
      <c r="D811" s="672" t="s">
        <v>1351</v>
      </c>
      <c r="E811" s="672"/>
      <c r="F811" s="672"/>
      <c r="G811" s="672"/>
      <c r="H811" s="672"/>
      <c r="I811" s="672"/>
      <c r="J811" s="201" t="s">
        <v>1350</v>
      </c>
    </row>
    <row r="812" spans="2:10" x14ac:dyDescent="0.2">
      <c r="B812" s="373" t="s">
        <v>217</v>
      </c>
      <c r="C812" s="428"/>
      <c r="D812" s="429" t="s">
        <v>245</v>
      </c>
      <c r="E812" s="430" t="s">
        <v>246</v>
      </c>
      <c r="F812" s="378" t="s">
        <v>247</v>
      </c>
      <c r="G812" s="373" t="s">
        <v>248</v>
      </c>
      <c r="H812" s="863" t="s">
        <v>781</v>
      </c>
      <c r="I812" s="864"/>
      <c r="J812" s="373" t="s">
        <v>221</v>
      </c>
    </row>
    <row r="813" spans="2:10" x14ac:dyDescent="0.2">
      <c r="B813" s="870" t="s">
        <v>222</v>
      </c>
      <c r="C813" s="871"/>
      <c r="D813" s="380">
        <v>7</v>
      </c>
      <c r="E813" s="380">
        <v>4</v>
      </c>
      <c r="F813" s="380">
        <v>3</v>
      </c>
      <c r="G813" s="380">
        <v>4</v>
      </c>
      <c r="H813" s="872">
        <v>336</v>
      </c>
      <c r="I813" s="873"/>
      <c r="J813" s="237" t="s">
        <v>249</v>
      </c>
    </row>
    <row r="814" spans="2:10" x14ac:dyDescent="0.2">
      <c r="B814" s="865" t="s">
        <v>222</v>
      </c>
      <c r="C814" s="866"/>
      <c r="D814" s="866"/>
      <c r="E814" s="866"/>
      <c r="F814" s="866"/>
      <c r="G814" s="867"/>
      <c r="H814" s="868">
        <v>336</v>
      </c>
      <c r="I814" s="869"/>
      <c r="J814" s="431"/>
    </row>
    <row r="815" spans="2:10" x14ac:dyDescent="0.2">
      <c r="B815" s="221" t="s">
        <v>184</v>
      </c>
      <c r="C815" s="222"/>
      <c r="D815" s="223" t="s">
        <v>158</v>
      </c>
      <c r="E815" s="223"/>
      <c r="F815" s="223"/>
      <c r="G815" s="223"/>
      <c r="H815" s="223"/>
      <c r="I815" s="223"/>
      <c r="J815" s="224"/>
    </row>
    <row r="816" spans="2:10" ht="12.75" customHeight="1" x14ac:dyDescent="0.2">
      <c r="B816" s="201" t="s">
        <v>909</v>
      </c>
      <c r="C816" s="201">
        <v>99814</v>
      </c>
      <c r="D816" s="672" t="s">
        <v>1352</v>
      </c>
      <c r="E816" s="672"/>
      <c r="F816" s="672"/>
      <c r="G816" s="672"/>
      <c r="H816" s="672"/>
      <c r="I816" s="672"/>
      <c r="J816" s="201" t="s">
        <v>42</v>
      </c>
    </row>
    <row r="817" spans="2:10" x14ac:dyDescent="0.2">
      <c r="B817" s="673" t="s">
        <v>217</v>
      </c>
      <c r="C817" s="674"/>
      <c r="D817" s="674"/>
      <c r="E817" s="674"/>
      <c r="F817" s="674"/>
      <c r="G817" s="675"/>
      <c r="H817" s="676" t="s">
        <v>220</v>
      </c>
      <c r="I817" s="676"/>
      <c r="J817" s="269" t="s">
        <v>221</v>
      </c>
    </row>
    <row r="818" spans="2:10" x14ac:dyDescent="0.2">
      <c r="B818" s="687" t="s">
        <v>399</v>
      </c>
      <c r="C818" s="688"/>
      <c r="D818" s="688"/>
      <c r="E818" s="688"/>
      <c r="F818" s="688"/>
      <c r="G818" s="689"/>
      <c r="H818" s="680">
        <v>178.98</v>
      </c>
      <c r="I818" s="681"/>
      <c r="J818" s="202" t="s">
        <v>220</v>
      </c>
    </row>
    <row r="819" spans="2:10" x14ac:dyDescent="0.2">
      <c r="B819" s="682" t="s">
        <v>222</v>
      </c>
      <c r="C819" s="683"/>
      <c r="D819" s="683"/>
      <c r="E819" s="683"/>
      <c r="F819" s="683"/>
      <c r="G819" s="684"/>
      <c r="H819" s="685">
        <v>178.98</v>
      </c>
      <c r="I819" s="686"/>
      <c r="J819" s="203"/>
    </row>
    <row r="820" spans="2:10" x14ac:dyDescent="0.2">
      <c r="B820" s="191"/>
      <c r="C820" s="191"/>
      <c r="D820" s="191"/>
      <c r="E820" s="191"/>
      <c r="F820" s="191"/>
      <c r="G820" s="191"/>
      <c r="H820" s="191"/>
      <c r="I820" s="191"/>
      <c r="J820" s="191"/>
    </row>
    <row r="821" spans="2:10" x14ac:dyDescent="0.2">
      <c r="B821" s="191"/>
      <c r="C821" s="191"/>
      <c r="D821" s="191"/>
      <c r="E821" s="191"/>
      <c r="F821" s="191"/>
      <c r="G821" s="191"/>
      <c r="H821" s="191"/>
      <c r="I821" s="191"/>
      <c r="J821" s="191"/>
    </row>
    <row r="822" spans="2:10" x14ac:dyDescent="0.2">
      <c r="B822" s="191"/>
      <c r="C822" s="191"/>
      <c r="D822" s="191"/>
      <c r="E822" s="191"/>
      <c r="F822" s="191"/>
      <c r="G822" s="191"/>
      <c r="H822" s="191"/>
      <c r="I822" s="191"/>
      <c r="J822" s="191"/>
    </row>
    <row r="823" spans="2:10" x14ac:dyDescent="0.2">
      <c r="B823" s="191"/>
      <c r="C823" s="191"/>
      <c r="D823" s="191"/>
      <c r="E823" s="191"/>
      <c r="F823" s="191"/>
      <c r="G823" s="191"/>
      <c r="H823" s="191"/>
      <c r="I823" s="191"/>
      <c r="J823" s="191"/>
    </row>
  </sheetData>
  <mergeCells count="1237">
    <mergeCell ref="B295:G295"/>
    <mergeCell ref="H295:I295"/>
    <mergeCell ref="B271:J271"/>
    <mergeCell ref="D276:I276"/>
    <mergeCell ref="B277:G277"/>
    <mergeCell ref="H277:I277"/>
    <mergeCell ref="B278:G278"/>
    <mergeCell ref="H278:I278"/>
    <mergeCell ref="B279:G279"/>
    <mergeCell ref="H279:I279"/>
    <mergeCell ref="B285:G285"/>
    <mergeCell ref="H285:I285"/>
    <mergeCell ref="B286:G286"/>
    <mergeCell ref="H286:I286"/>
    <mergeCell ref="B287:G287"/>
    <mergeCell ref="H287:I287"/>
    <mergeCell ref="D288:I288"/>
    <mergeCell ref="B289:G289"/>
    <mergeCell ref="H289:I289"/>
    <mergeCell ref="B290:G290"/>
    <mergeCell ref="H290:I290"/>
    <mergeCell ref="B291:G291"/>
    <mergeCell ref="H291:I291"/>
    <mergeCell ref="D292:I292"/>
    <mergeCell ref="B293:G293"/>
    <mergeCell ref="H293:I293"/>
    <mergeCell ref="B294:G294"/>
    <mergeCell ref="H294:I294"/>
    <mergeCell ref="D66:I66"/>
    <mergeCell ref="B67:E67"/>
    <mergeCell ref="B68:E68"/>
    <mergeCell ref="J68:J76"/>
    <mergeCell ref="B69:E69"/>
    <mergeCell ref="B70:E70"/>
    <mergeCell ref="B71:E71"/>
    <mergeCell ref="B72:E72"/>
    <mergeCell ref="B77:H77"/>
    <mergeCell ref="B73:E73"/>
    <mergeCell ref="B74:E74"/>
    <mergeCell ref="B75:E75"/>
    <mergeCell ref="B76:E76"/>
    <mergeCell ref="D272:I272"/>
    <mergeCell ref="B273:G273"/>
    <mergeCell ref="H273:I273"/>
    <mergeCell ref="D670:I670"/>
    <mergeCell ref="B186:G186"/>
    <mergeCell ref="H186:I186"/>
    <mergeCell ref="B187:G187"/>
    <mergeCell ref="H187:I187"/>
    <mergeCell ref="B188:G188"/>
    <mergeCell ref="H188:I188"/>
    <mergeCell ref="D181:I181"/>
    <mergeCell ref="H182:I182"/>
    <mergeCell ref="H183:I183"/>
    <mergeCell ref="B184:G184"/>
    <mergeCell ref="H184:I184"/>
    <mergeCell ref="F182:G182"/>
    <mergeCell ref="F183:G183"/>
    <mergeCell ref="B182:D182"/>
    <mergeCell ref="B183:D183"/>
    <mergeCell ref="B671:G671"/>
    <mergeCell ref="H671:I671"/>
    <mergeCell ref="B626:G626"/>
    <mergeCell ref="H626:I626"/>
    <mergeCell ref="H598:I598"/>
    <mergeCell ref="H561:I561"/>
    <mergeCell ref="B562:G562"/>
    <mergeCell ref="H562:I562"/>
    <mergeCell ref="H663:I663"/>
    <mergeCell ref="B664:G664"/>
    <mergeCell ref="H664:I664"/>
    <mergeCell ref="B665:G665"/>
    <mergeCell ref="H665:I665"/>
    <mergeCell ref="D666:I666"/>
    <mergeCell ref="B667:G667"/>
    <mergeCell ref="H667:I667"/>
    <mergeCell ref="B668:G668"/>
    <mergeCell ref="H668:I668"/>
    <mergeCell ref="B669:G669"/>
    <mergeCell ref="H669:I669"/>
    <mergeCell ref="B649:G649"/>
    <mergeCell ref="H649:I649"/>
    <mergeCell ref="D633:I633"/>
    <mergeCell ref="B634:G634"/>
    <mergeCell ref="H634:I634"/>
    <mergeCell ref="B635:G635"/>
    <mergeCell ref="H635:I635"/>
    <mergeCell ref="B636:G636"/>
    <mergeCell ref="H636:I636"/>
    <mergeCell ref="D595:I595"/>
    <mergeCell ref="D587:I587"/>
    <mergeCell ref="B588:G588"/>
    <mergeCell ref="H803:I803"/>
    <mergeCell ref="B804:E804"/>
    <mergeCell ref="H804:I804"/>
    <mergeCell ref="B805:G805"/>
    <mergeCell ref="H805:I805"/>
    <mergeCell ref="D646:I646"/>
    <mergeCell ref="B647:G647"/>
    <mergeCell ref="H647:I647"/>
    <mergeCell ref="B648:G648"/>
    <mergeCell ref="H648:I648"/>
    <mergeCell ref="D650:I650"/>
    <mergeCell ref="B651:G651"/>
    <mergeCell ref="H651:I651"/>
    <mergeCell ref="B652:G652"/>
    <mergeCell ref="H652:I652"/>
    <mergeCell ref="B653:G653"/>
    <mergeCell ref="H653:I653"/>
    <mergeCell ref="D654:I654"/>
    <mergeCell ref="B655:G655"/>
    <mergeCell ref="H655:I655"/>
    <mergeCell ref="B656:G656"/>
    <mergeCell ref="H656:I656"/>
    <mergeCell ref="D798:I798"/>
    <mergeCell ref="H731:I731"/>
    <mergeCell ref="H748:I748"/>
    <mergeCell ref="H737:I737"/>
    <mergeCell ref="B739:D739"/>
    <mergeCell ref="D757:I757"/>
    <mergeCell ref="D789:I789"/>
    <mergeCell ref="B777:G777"/>
    <mergeCell ref="B672:G672"/>
    <mergeCell ref="H672:I672"/>
    <mergeCell ref="H176:I176"/>
    <mergeCell ref="H174:I174"/>
    <mergeCell ref="J171:J173"/>
    <mergeCell ref="D175:I175"/>
    <mergeCell ref="J177:J179"/>
    <mergeCell ref="B178:G178"/>
    <mergeCell ref="H178:I178"/>
    <mergeCell ref="B179:G179"/>
    <mergeCell ref="H179:I179"/>
    <mergeCell ref="B180:G180"/>
    <mergeCell ref="H180:I180"/>
    <mergeCell ref="G158:H158"/>
    <mergeCell ref="G159:H159"/>
    <mergeCell ref="D161:I161"/>
    <mergeCell ref="B162:G162"/>
    <mergeCell ref="H162:I162"/>
    <mergeCell ref="B163:G163"/>
    <mergeCell ref="H163:I163"/>
    <mergeCell ref="B164:G164"/>
    <mergeCell ref="H164:I164"/>
    <mergeCell ref="D165:I165"/>
    <mergeCell ref="B166:G166"/>
    <mergeCell ref="H166:I166"/>
    <mergeCell ref="B167:G167"/>
    <mergeCell ref="H167:I167"/>
    <mergeCell ref="B168:G168"/>
    <mergeCell ref="H168:I168"/>
    <mergeCell ref="B150:E150"/>
    <mergeCell ref="B151:E151"/>
    <mergeCell ref="J145:J151"/>
    <mergeCell ref="D129:I129"/>
    <mergeCell ref="B130:G130"/>
    <mergeCell ref="H130:I130"/>
    <mergeCell ref="H131:I131"/>
    <mergeCell ref="H132:I132"/>
    <mergeCell ref="B160:H160"/>
    <mergeCell ref="D169:I169"/>
    <mergeCell ref="B170:G170"/>
    <mergeCell ref="H170:I170"/>
    <mergeCell ref="B172:G172"/>
    <mergeCell ref="H172:I172"/>
    <mergeCell ref="B174:G174"/>
    <mergeCell ref="B139:E139"/>
    <mergeCell ref="B140:E140"/>
    <mergeCell ref="B141:E141"/>
    <mergeCell ref="J136:J141"/>
    <mergeCell ref="B144:E144"/>
    <mergeCell ref="B145:E145"/>
    <mergeCell ref="B146:E146"/>
    <mergeCell ref="B147:E147"/>
    <mergeCell ref="B148:E148"/>
    <mergeCell ref="B149:E149"/>
    <mergeCell ref="B152:H152"/>
    <mergeCell ref="H173:I173"/>
    <mergeCell ref="B91:D94"/>
    <mergeCell ref="B95:D95"/>
    <mergeCell ref="B96:D97"/>
    <mergeCell ref="B100:D100"/>
    <mergeCell ref="B99:D99"/>
    <mergeCell ref="B98:D98"/>
    <mergeCell ref="B102:D102"/>
    <mergeCell ref="B101:D101"/>
    <mergeCell ref="B107:D107"/>
    <mergeCell ref="B103:D106"/>
    <mergeCell ref="B108:D109"/>
    <mergeCell ref="E108:F108"/>
    <mergeCell ref="E109:F109"/>
    <mergeCell ref="B137:E137"/>
    <mergeCell ref="B138:E138"/>
    <mergeCell ref="B131:G131"/>
    <mergeCell ref="B132:G132"/>
    <mergeCell ref="B117:J117"/>
    <mergeCell ref="B118:H118"/>
    <mergeCell ref="B119:H119"/>
    <mergeCell ref="B120:H120"/>
    <mergeCell ref="B121:H121"/>
    <mergeCell ref="B122:H122"/>
    <mergeCell ref="B123:H123"/>
    <mergeCell ref="B124:H124"/>
    <mergeCell ref="B125:H125"/>
    <mergeCell ref="B126:H126"/>
    <mergeCell ref="B127:H127"/>
    <mergeCell ref="J119:J127"/>
    <mergeCell ref="B128:H128"/>
    <mergeCell ref="D134:I134"/>
    <mergeCell ref="J740:J753"/>
    <mergeCell ref="E745:G745"/>
    <mergeCell ref="H745:I745"/>
    <mergeCell ref="D710:I710"/>
    <mergeCell ref="B708:G708"/>
    <mergeCell ref="H708:I708"/>
    <mergeCell ref="H703:I703"/>
    <mergeCell ref="H727:I727"/>
    <mergeCell ref="H723:I723"/>
    <mergeCell ref="D730:I730"/>
    <mergeCell ref="B737:G737"/>
    <mergeCell ref="H768:I768"/>
    <mergeCell ref="H769:I769"/>
    <mergeCell ref="D766:I766"/>
    <mergeCell ref="E759:F759"/>
    <mergeCell ref="E753:G753"/>
    <mergeCell ref="H753:I753"/>
    <mergeCell ref="E742:G742"/>
    <mergeCell ref="H741:I741"/>
    <mergeCell ref="H739:I739"/>
    <mergeCell ref="B758:D758"/>
    <mergeCell ref="E746:G746"/>
    <mergeCell ref="H746:I746"/>
    <mergeCell ref="B709:G709"/>
    <mergeCell ref="H705:I705"/>
    <mergeCell ref="B707:G707"/>
    <mergeCell ref="H707:I707"/>
    <mergeCell ref="E740:G740"/>
    <mergeCell ref="H750:I750"/>
    <mergeCell ref="E758:F758"/>
    <mergeCell ref="B735:G735"/>
    <mergeCell ref="E748:G748"/>
    <mergeCell ref="F685:G685"/>
    <mergeCell ref="H688:I688"/>
    <mergeCell ref="B688:G688"/>
    <mergeCell ref="B691:D691"/>
    <mergeCell ref="B135:E135"/>
    <mergeCell ref="B136:E136"/>
    <mergeCell ref="B142:H142"/>
    <mergeCell ref="D153:I153"/>
    <mergeCell ref="B156:G156"/>
    <mergeCell ref="H156:I156"/>
    <mergeCell ref="D143:I143"/>
    <mergeCell ref="B268:G268"/>
    <mergeCell ref="H268:I268"/>
    <mergeCell ref="H236:I236"/>
    <mergeCell ref="B231:G231"/>
    <mergeCell ref="B233:G233"/>
    <mergeCell ref="H229:I229"/>
    <mergeCell ref="B236:G236"/>
    <mergeCell ref="B255:G255"/>
    <mergeCell ref="H255:I255"/>
    <mergeCell ref="D446:I446"/>
    <mergeCell ref="B466:G466"/>
    <mergeCell ref="H263:I263"/>
    <mergeCell ref="B264:G264"/>
    <mergeCell ref="B477:G477"/>
    <mergeCell ref="H679:I679"/>
    <mergeCell ref="B680:G680"/>
    <mergeCell ref="H680:I680"/>
    <mergeCell ref="H474:I474"/>
    <mergeCell ref="B483:G483"/>
    <mergeCell ref="D450:I450"/>
    <mergeCell ref="B451:G451"/>
    <mergeCell ref="J691:J700"/>
    <mergeCell ref="D706:I706"/>
    <mergeCell ref="D681:I681"/>
    <mergeCell ref="H269:I269"/>
    <mergeCell ref="H308:I308"/>
    <mergeCell ref="D620:I620"/>
    <mergeCell ref="B621:G621"/>
    <mergeCell ref="H621:I621"/>
    <mergeCell ref="B622:G622"/>
    <mergeCell ref="H622:I622"/>
    <mergeCell ref="B623:G623"/>
    <mergeCell ref="H623:I623"/>
    <mergeCell ref="H539:I539"/>
    <mergeCell ref="B540:G540"/>
    <mergeCell ref="H540:I540"/>
    <mergeCell ref="G460:J460"/>
    <mergeCell ref="G461:J461"/>
    <mergeCell ref="H452:I452"/>
    <mergeCell ref="D464:I464"/>
    <mergeCell ref="H471:I471"/>
    <mergeCell ref="D480:I480"/>
    <mergeCell ref="D493:I493"/>
    <mergeCell ref="D472:I472"/>
    <mergeCell ref="B487:G487"/>
    <mergeCell ref="H487:I487"/>
    <mergeCell ref="D676:I676"/>
    <mergeCell ref="B673:G673"/>
    <mergeCell ref="H673:I673"/>
    <mergeCell ref="D559:I559"/>
    <mergeCell ref="B560:G560"/>
    <mergeCell ref="H560:I560"/>
    <mergeCell ref="B561:G561"/>
    <mergeCell ref="B452:G452"/>
    <mergeCell ref="B490:G490"/>
    <mergeCell ref="H490:I490"/>
    <mergeCell ref="B491:G491"/>
    <mergeCell ref="H491:I491"/>
    <mergeCell ref="B471:G471"/>
    <mergeCell ref="G458:J458"/>
    <mergeCell ref="H466:I466"/>
    <mergeCell ref="B473:G473"/>
    <mergeCell ref="H483:I483"/>
    <mergeCell ref="H477:I477"/>
    <mergeCell ref="B485:G485"/>
    <mergeCell ref="H485:I485"/>
    <mergeCell ref="B486:G486"/>
    <mergeCell ref="H486:I486"/>
    <mergeCell ref="G455:J455"/>
    <mergeCell ref="G456:J456"/>
    <mergeCell ref="G457:J457"/>
    <mergeCell ref="G462:J462"/>
    <mergeCell ref="G463:J463"/>
    <mergeCell ref="D484:I484"/>
    <mergeCell ref="H552:I552"/>
    <mergeCell ref="B553:G553"/>
    <mergeCell ref="H553:I553"/>
    <mergeCell ref="B554:G554"/>
    <mergeCell ref="H554:I554"/>
    <mergeCell ref="D538:I538"/>
    <mergeCell ref="B594:G594"/>
    <mergeCell ref="B465:G465"/>
    <mergeCell ref="H482:I482"/>
    <mergeCell ref="B482:G482"/>
    <mergeCell ref="H503:I503"/>
    <mergeCell ref="B479:G479"/>
    <mergeCell ref="H479:I479"/>
    <mergeCell ref="H489:I489"/>
    <mergeCell ref="D530:I530"/>
    <mergeCell ref="B524:G524"/>
    <mergeCell ref="H511:I511"/>
    <mergeCell ref="B528:G528"/>
    <mergeCell ref="H593:I593"/>
    <mergeCell ref="H594:I594"/>
    <mergeCell ref="B592:G592"/>
    <mergeCell ref="H500:I500"/>
    <mergeCell ref="B498:J498"/>
    <mergeCell ref="E501:F501"/>
    <mergeCell ref="H515:I515"/>
    <mergeCell ref="H504:I504"/>
    <mergeCell ref="H505:I505"/>
    <mergeCell ref="H506:I506"/>
    <mergeCell ref="H469:I469"/>
    <mergeCell ref="B474:G474"/>
    <mergeCell ref="H520:I520"/>
    <mergeCell ref="H523:I523"/>
    <mergeCell ref="D794:I794"/>
    <mergeCell ref="B569:G569"/>
    <mergeCell ref="H569:I569"/>
    <mergeCell ref="B580:G580"/>
    <mergeCell ref="B579:G579"/>
    <mergeCell ref="D811:I811"/>
    <mergeCell ref="D551:I551"/>
    <mergeCell ref="B552:G552"/>
    <mergeCell ref="B566:G566"/>
    <mergeCell ref="H588:I588"/>
    <mergeCell ref="B589:G589"/>
    <mergeCell ref="H589:I589"/>
    <mergeCell ref="H581:I581"/>
    <mergeCell ref="B571:G571"/>
    <mergeCell ref="H583:I583"/>
    <mergeCell ref="B584:G584"/>
    <mergeCell ref="B583:G583"/>
    <mergeCell ref="H567:I567"/>
    <mergeCell ref="B772:J772"/>
    <mergeCell ref="J759:J764"/>
    <mergeCell ref="D776:I776"/>
    <mergeCell ref="D784:I784"/>
    <mergeCell ref="E763:F763"/>
    <mergeCell ref="B793:G793"/>
    <mergeCell ref="B767:D767"/>
    <mergeCell ref="H767:I767"/>
    <mergeCell ref="H793:I793"/>
    <mergeCell ref="B773:D773"/>
    <mergeCell ref="J791:J792"/>
    <mergeCell ref="B792:E792"/>
    <mergeCell ref="H791:I791"/>
    <mergeCell ref="E761:F761"/>
    <mergeCell ref="D816:I816"/>
    <mergeCell ref="H817:I817"/>
    <mergeCell ref="H818:I818"/>
    <mergeCell ref="B819:G819"/>
    <mergeCell ref="H819:I819"/>
    <mergeCell ref="B817:G817"/>
    <mergeCell ref="B818:G818"/>
    <mergeCell ref="H812:I812"/>
    <mergeCell ref="B814:G814"/>
    <mergeCell ref="H814:I814"/>
    <mergeCell ref="D807:I807"/>
    <mergeCell ref="B809:C809"/>
    <mergeCell ref="B813:C813"/>
    <mergeCell ref="H813:I813"/>
    <mergeCell ref="H809:I809"/>
    <mergeCell ref="H810:I810"/>
    <mergeCell ref="H795:I795"/>
    <mergeCell ref="B796:G796"/>
    <mergeCell ref="H797:I797"/>
    <mergeCell ref="B810:G810"/>
    <mergeCell ref="H796:I796"/>
    <mergeCell ref="B797:G797"/>
    <mergeCell ref="H808:I808"/>
    <mergeCell ref="B795:G795"/>
    <mergeCell ref="B799:G799"/>
    <mergeCell ref="H799:I799"/>
    <mergeCell ref="B800:G800"/>
    <mergeCell ref="H800:I800"/>
    <mergeCell ref="B801:G801"/>
    <mergeCell ref="H801:I801"/>
    <mergeCell ref="D802:I802"/>
    <mergeCell ref="B803:E803"/>
    <mergeCell ref="B778:G778"/>
    <mergeCell ref="H778:I778"/>
    <mergeCell ref="B779:G779"/>
    <mergeCell ref="H779:I779"/>
    <mergeCell ref="B790:E790"/>
    <mergeCell ref="D780:I780"/>
    <mergeCell ref="B781:G781"/>
    <mergeCell ref="H777:I777"/>
    <mergeCell ref="B770:G770"/>
    <mergeCell ref="H792:I792"/>
    <mergeCell ref="H790:I790"/>
    <mergeCell ref="E764:F764"/>
    <mergeCell ref="B759:D764"/>
    <mergeCell ref="B791:E791"/>
    <mergeCell ref="H785:I785"/>
    <mergeCell ref="B786:G786"/>
    <mergeCell ref="H786:I786"/>
    <mergeCell ref="B787:G787"/>
    <mergeCell ref="H787:I787"/>
    <mergeCell ref="H732:I732"/>
    <mergeCell ref="B733:G733"/>
    <mergeCell ref="H733:I733"/>
    <mergeCell ref="B785:G785"/>
    <mergeCell ref="B782:G782"/>
    <mergeCell ref="H782:I782"/>
    <mergeCell ref="B783:G783"/>
    <mergeCell ref="H783:I783"/>
    <mergeCell ref="E760:F760"/>
    <mergeCell ref="H770:I770"/>
    <mergeCell ref="E743:G743"/>
    <mergeCell ref="E762:F762"/>
    <mergeCell ref="B765:H765"/>
    <mergeCell ref="E752:G752"/>
    <mergeCell ref="E749:G749"/>
    <mergeCell ref="H749:I749"/>
    <mergeCell ref="H742:I742"/>
    <mergeCell ref="E741:G741"/>
    <mergeCell ref="H781:I781"/>
    <mergeCell ref="D738:I738"/>
    <mergeCell ref="H740:I740"/>
    <mergeCell ref="E739:G739"/>
    <mergeCell ref="B775:G775"/>
    <mergeCell ref="B774:D774"/>
    <mergeCell ref="E750:G750"/>
    <mergeCell ref="H752:I752"/>
    <mergeCell ref="H754:I754"/>
    <mergeCell ref="B754:G754"/>
    <mergeCell ref="H743:I743"/>
    <mergeCell ref="E744:G744"/>
    <mergeCell ref="H744:I744"/>
    <mergeCell ref="B768:D769"/>
    <mergeCell ref="E747:G747"/>
    <mergeCell ref="H747:I747"/>
    <mergeCell ref="E751:G751"/>
    <mergeCell ref="H751:I751"/>
    <mergeCell ref="D534:I534"/>
    <mergeCell ref="H541:I541"/>
    <mergeCell ref="B539:G539"/>
    <mergeCell ref="H571:I571"/>
    <mergeCell ref="D564:I564"/>
    <mergeCell ref="B565:G565"/>
    <mergeCell ref="H565:I565"/>
    <mergeCell ref="B574:G574"/>
    <mergeCell ref="H574:I574"/>
    <mergeCell ref="B573:G573"/>
    <mergeCell ref="H573:I573"/>
    <mergeCell ref="H566:I566"/>
    <mergeCell ref="B736:G736"/>
    <mergeCell ref="H736:I736"/>
    <mergeCell ref="B695:D695"/>
    <mergeCell ref="B693:D693"/>
    <mergeCell ref="D715:I715"/>
    <mergeCell ref="H716:I716"/>
    <mergeCell ref="H718:I718"/>
    <mergeCell ref="B720:G720"/>
    <mergeCell ref="H720:I720"/>
    <mergeCell ref="B694:D694"/>
    <mergeCell ref="D625:I625"/>
    <mergeCell ref="D721:I721"/>
    <mergeCell ref="B690:D690"/>
    <mergeCell ref="B732:G732"/>
    <mergeCell ref="B696:D696"/>
    <mergeCell ref="B704:G704"/>
    <mergeCell ref="E503:F503"/>
    <mergeCell ref="H584:I584"/>
    <mergeCell ref="H527:I527"/>
    <mergeCell ref="H529:I529"/>
    <mergeCell ref="B531:G531"/>
    <mergeCell ref="H524:I524"/>
    <mergeCell ref="C10:H10"/>
    <mergeCell ref="D48:I48"/>
    <mergeCell ref="D51:I51"/>
    <mergeCell ref="C52:E52"/>
    <mergeCell ref="H52:I52"/>
    <mergeCell ref="B13:J13"/>
    <mergeCell ref="E15:G15"/>
    <mergeCell ref="E16:G16"/>
    <mergeCell ref="H15:I15"/>
    <mergeCell ref="H16:I16"/>
    <mergeCell ref="H501:I501"/>
    <mergeCell ref="B423:G423"/>
    <mergeCell ref="H423:I423"/>
    <mergeCell ref="H428:I428"/>
    <mergeCell ref="H411:I411"/>
    <mergeCell ref="D60:I60"/>
    <mergeCell ref="C61:E61"/>
    <mergeCell ref="H61:I61"/>
    <mergeCell ref="B62:E62"/>
    <mergeCell ref="H62:I62"/>
    <mergeCell ref="D63:I63"/>
    <mergeCell ref="H518:I518"/>
    <mergeCell ref="D521:I521"/>
    <mergeCell ref="H317:I317"/>
    <mergeCell ref="B323:G323"/>
    <mergeCell ref="G459:J459"/>
    <mergeCell ref="E26:G26"/>
    <mergeCell ref="E27:G27"/>
    <mergeCell ref="E28:G28"/>
    <mergeCell ref="E29:G29"/>
    <mergeCell ref="G40:J40"/>
    <mergeCell ref="C64:E64"/>
    <mergeCell ref="H64:I64"/>
    <mergeCell ref="B65:E65"/>
    <mergeCell ref="H65:I65"/>
    <mergeCell ref="B86:D86"/>
    <mergeCell ref="D57:I57"/>
    <mergeCell ref="C58:E58"/>
    <mergeCell ref="H58:I58"/>
    <mergeCell ref="H30:I30"/>
    <mergeCell ref="B111:H111"/>
    <mergeCell ref="B309:G309"/>
    <mergeCell ref="B242:G242"/>
    <mergeCell ref="B259:G259"/>
    <mergeCell ref="D254:I254"/>
    <mergeCell ref="H241:I241"/>
    <mergeCell ref="H231:I231"/>
    <mergeCell ref="H242:I242"/>
    <mergeCell ref="B206:D206"/>
    <mergeCell ref="D205:I205"/>
    <mergeCell ref="H206:I206"/>
    <mergeCell ref="H207:I207"/>
    <mergeCell ref="B260:G260"/>
    <mergeCell ref="J245:J252"/>
    <mergeCell ref="B245:D252"/>
    <mergeCell ref="B240:D241"/>
    <mergeCell ref="H251:I251"/>
    <mergeCell ref="H209:I209"/>
    <mergeCell ref="G445:J445"/>
    <mergeCell ref="B115:D115"/>
    <mergeCell ref="B116:D116"/>
    <mergeCell ref="D112:I112"/>
    <mergeCell ref="B114:D114"/>
    <mergeCell ref="J115:J116"/>
    <mergeCell ref="B113:J113"/>
    <mergeCell ref="B207:D207"/>
    <mergeCell ref="D157:I157"/>
    <mergeCell ref="B448:G448"/>
    <mergeCell ref="B171:G171"/>
    <mergeCell ref="H171:I171"/>
    <mergeCell ref="B173:G173"/>
    <mergeCell ref="G114:H114"/>
    <mergeCell ref="G115:H115"/>
    <mergeCell ref="G116:H116"/>
    <mergeCell ref="D3:J3"/>
    <mergeCell ref="D4:J4"/>
    <mergeCell ref="D5:J5"/>
    <mergeCell ref="B6:J6"/>
    <mergeCell ref="C7:H7"/>
    <mergeCell ref="C8:H8"/>
    <mergeCell ref="D54:I54"/>
    <mergeCell ref="C55:E55"/>
    <mergeCell ref="H55:I55"/>
    <mergeCell ref="B53:E53"/>
    <mergeCell ref="H53:I53"/>
    <mergeCell ref="C9:H9"/>
    <mergeCell ref="I8:J10"/>
    <mergeCell ref="I7:J7"/>
    <mergeCell ref="B14:J14"/>
    <mergeCell ref="H19:I19"/>
    <mergeCell ref="E17:G17"/>
    <mergeCell ref="E18:G18"/>
    <mergeCell ref="E19:G19"/>
    <mergeCell ref="E20:G20"/>
    <mergeCell ref="G37:J37"/>
    <mergeCell ref="D85:I85"/>
    <mergeCell ref="G44:J44"/>
    <mergeCell ref="E21:G21"/>
    <mergeCell ref="B87:D88"/>
    <mergeCell ref="B89:D90"/>
    <mergeCell ref="B32:J32"/>
    <mergeCell ref="G34:J34"/>
    <mergeCell ref="G41:J41"/>
    <mergeCell ref="G42:J42"/>
    <mergeCell ref="G45:J45"/>
    <mergeCell ref="G39:J39"/>
    <mergeCell ref="G38:J38"/>
    <mergeCell ref="E24:G24"/>
    <mergeCell ref="E25:G25"/>
    <mergeCell ref="H17:I17"/>
    <mergeCell ref="H18:I18"/>
    <mergeCell ref="H20:I20"/>
    <mergeCell ref="H21:I21"/>
    <mergeCell ref="H22:I22"/>
    <mergeCell ref="H23:I23"/>
    <mergeCell ref="H24:I24"/>
    <mergeCell ref="H25:I25"/>
    <mergeCell ref="H26:I26"/>
    <mergeCell ref="H27:I27"/>
    <mergeCell ref="H28:I28"/>
    <mergeCell ref="H29:I29"/>
    <mergeCell ref="B30:G30"/>
    <mergeCell ref="B222:D223"/>
    <mergeCell ref="B225:D226"/>
    <mergeCell ref="B232:G232"/>
    <mergeCell ref="H232:I232"/>
    <mergeCell ref="B235:G235"/>
    <mergeCell ref="H235:I235"/>
    <mergeCell ref="B158:E158"/>
    <mergeCell ref="B159:E159"/>
    <mergeCell ref="H208:I208"/>
    <mergeCell ref="H415:I415"/>
    <mergeCell ref="H310:I310"/>
    <mergeCell ref="D266:I266"/>
    <mergeCell ref="B267:G267"/>
    <mergeCell ref="H260:I260"/>
    <mergeCell ref="H261:I261"/>
    <mergeCell ref="H412:I412"/>
    <mergeCell ref="H248:I248"/>
    <mergeCell ref="H249:I249"/>
    <mergeCell ref="H240:I240"/>
    <mergeCell ref="B253:G253"/>
    <mergeCell ref="H253:I253"/>
    <mergeCell ref="H405:I405"/>
    <mergeCell ref="B318:G318"/>
    <mergeCell ref="H318:I318"/>
    <mergeCell ref="H309:I309"/>
    <mergeCell ref="D407:I407"/>
    <mergeCell ref="B305:G305"/>
    <mergeCell ref="B269:G269"/>
    <mergeCell ref="D185:I185"/>
    <mergeCell ref="B177:G177"/>
    <mergeCell ref="H177:I177"/>
    <mergeCell ref="B176:G176"/>
    <mergeCell ref="D316:I316"/>
    <mergeCell ref="B317:G317"/>
    <mergeCell ref="D262:I262"/>
    <mergeCell ref="H323:I323"/>
    <mergeCell ref="B274:G274"/>
    <mergeCell ref="H274:I274"/>
    <mergeCell ref="B275:G275"/>
    <mergeCell ref="H275:I275"/>
    <mergeCell ref="D280:I280"/>
    <mergeCell ref="B281:G281"/>
    <mergeCell ref="H281:I281"/>
    <mergeCell ref="B282:G282"/>
    <mergeCell ref="B529:G529"/>
    <mergeCell ref="B519:G519"/>
    <mergeCell ref="H519:I519"/>
    <mergeCell ref="B522:G522"/>
    <mergeCell ref="H451:I451"/>
    <mergeCell ref="B470:G470"/>
    <mergeCell ref="H470:I470"/>
    <mergeCell ref="H448:I448"/>
    <mergeCell ref="H481:I481"/>
    <mergeCell ref="H467:I467"/>
    <mergeCell ref="B453:G453"/>
    <mergeCell ref="H453:I453"/>
    <mergeCell ref="B449:G449"/>
    <mergeCell ref="H449:I449"/>
    <mergeCell ref="B469:G469"/>
    <mergeCell ref="H473:I473"/>
    <mergeCell ref="B523:G523"/>
    <mergeCell ref="H508:I508"/>
    <mergeCell ref="H509:I509"/>
    <mergeCell ref="B475:G475"/>
    <mergeCell ref="B499:J499"/>
    <mergeCell ref="H522:I522"/>
    <mergeCell ref="D526:I526"/>
    <mergeCell ref="B481:G481"/>
    <mergeCell ref="B467:G467"/>
    <mergeCell ref="H475:I475"/>
    <mergeCell ref="B500:D500"/>
    <mergeCell ref="D488:I488"/>
    <mergeCell ref="B489:G489"/>
    <mergeCell ref="H507:I507"/>
    <mergeCell ref="B520:G520"/>
    <mergeCell ref="G35:J35"/>
    <mergeCell ref="B154:G154"/>
    <mergeCell ref="H154:I154"/>
    <mergeCell ref="B155:G155"/>
    <mergeCell ref="H155:I155"/>
    <mergeCell ref="B56:E56"/>
    <mergeCell ref="H56:I56"/>
    <mergeCell ref="D189:I189"/>
    <mergeCell ref="B190:G190"/>
    <mergeCell ref="H190:I190"/>
    <mergeCell ref="B191:G191"/>
    <mergeCell ref="H191:I191"/>
    <mergeCell ref="B192:G192"/>
    <mergeCell ref="B59:E59"/>
    <mergeCell ref="H59:I59"/>
    <mergeCell ref="H282:I282"/>
    <mergeCell ref="B283:G283"/>
    <mergeCell ref="H283:I283"/>
    <mergeCell ref="D284:I284"/>
    <mergeCell ref="B347:G347"/>
    <mergeCell ref="B300:G300"/>
    <mergeCell ref="E22:G22"/>
    <mergeCell ref="E23:G23"/>
    <mergeCell ref="G36:J36"/>
    <mergeCell ref="G46:J46"/>
    <mergeCell ref="H233:I233"/>
    <mergeCell ref="B229:G229"/>
    <mergeCell ref="B243:J243"/>
    <mergeCell ref="B238:J238"/>
    <mergeCell ref="B239:D239"/>
    <mergeCell ref="J240:J241"/>
    <mergeCell ref="H332:I332"/>
    <mergeCell ref="H333:I333"/>
    <mergeCell ref="H334:I334"/>
    <mergeCell ref="D230:I230"/>
    <mergeCell ref="B244:D244"/>
    <mergeCell ref="D326:I326"/>
    <mergeCell ref="B382:G382"/>
    <mergeCell ref="H382:I382"/>
    <mergeCell ref="B370:C370"/>
    <mergeCell ref="D375:I375"/>
    <mergeCell ref="D379:I379"/>
    <mergeCell ref="B257:G257"/>
    <mergeCell ref="D258:I258"/>
    <mergeCell ref="H267:I267"/>
    <mergeCell ref="H252:I252"/>
    <mergeCell ref="H247:I247"/>
    <mergeCell ref="B261:G261"/>
    <mergeCell ref="B308:G308"/>
    <mergeCell ref="H244:I244"/>
    <mergeCell ref="H245:I245"/>
    <mergeCell ref="H246:I246"/>
    <mergeCell ref="B263:G263"/>
    <mergeCell ref="B547:G547"/>
    <mergeCell ref="H547:I547"/>
    <mergeCell ref="D546:I546"/>
    <mergeCell ref="B536:G536"/>
    <mergeCell ref="H536:I536"/>
    <mergeCell ref="B537:G537"/>
    <mergeCell ref="H537:I537"/>
    <mergeCell ref="H535:I535"/>
    <mergeCell ref="H531:I531"/>
    <mergeCell ref="E500:F500"/>
    <mergeCell ref="H328:I328"/>
    <mergeCell ref="B319:G319"/>
    <mergeCell ref="H319:I319"/>
    <mergeCell ref="H322:I322"/>
    <mergeCell ref="H327:I327"/>
    <mergeCell ref="H350:I350"/>
    <mergeCell ref="H351:I351"/>
    <mergeCell ref="B371:C373"/>
    <mergeCell ref="H404:I404"/>
    <mergeCell ref="B374:H374"/>
    <mergeCell ref="H347:I347"/>
    <mergeCell ref="H377:I377"/>
    <mergeCell ref="B378:G378"/>
    <mergeCell ref="H378:I378"/>
    <mergeCell ref="D384:I384"/>
    <mergeCell ref="B377:G377"/>
    <mergeCell ref="H349:I349"/>
    <mergeCell ref="B380:G380"/>
    <mergeCell ref="H380:I380"/>
    <mergeCell ref="B381:G381"/>
    <mergeCell ref="D402:I402"/>
    <mergeCell ref="E502:F502"/>
    <mergeCell ref="H712:I712"/>
    <mergeCell ref="B713:G713"/>
    <mergeCell ref="H685:I685"/>
    <mergeCell ref="H686:I686"/>
    <mergeCell ref="J371:J373"/>
    <mergeCell ref="H408:I408"/>
    <mergeCell ref="B376:G376"/>
    <mergeCell ref="H426:I426"/>
    <mergeCell ref="H410:I410"/>
    <mergeCell ref="H413:I413"/>
    <mergeCell ref="H425:I425"/>
    <mergeCell ref="H376:I376"/>
    <mergeCell ref="H465:I465"/>
    <mergeCell ref="D468:I468"/>
    <mergeCell ref="H447:I447"/>
    <mergeCell ref="B447:G447"/>
    <mergeCell ref="D424:I424"/>
    <mergeCell ref="G443:J443"/>
    <mergeCell ref="G444:J444"/>
    <mergeCell ref="J409:J422"/>
    <mergeCell ref="H590:I590"/>
    <mergeCell ref="H414:I414"/>
    <mergeCell ref="H409:I409"/>
    <mergeCell ref="E504:F504"/>
    <mergeCell ref="E505:F505"/>
    <mergeCell ref="E506:F506"/>
    <mergeCell ref="B548:G548"/>
    <mergeCell ref="H548:I548"/>
    <mergeCell ref="B575:G575"/>
    <mergeCell ref="D578:I578"/>
    <mergeCell ref="B549:G549"/>
    <mergeCell ref="D572:I572"/>
    <mergeCell ref="D591:I591"/>
    <mergeCell ref="B597:G597"/>
    <mergeCell ref="H660:I660"/>
    <mergeCell ref="B661:G661"/>
    <mergeCell ref="H661:I661"/>
    <mergeCell ref="D662:I662"/>
    <mergeCell ref="B663:G663"/>
    <mergeCell ref="H602:I602"/>
    <mergeCell ref="H627:I627"/>
    <mergeCell ref="B639:G639"/>
    <mergeCell ref="H639:I639"/>
    <mergeCell ref="H631:I631"/>
    <mergeCell ref="D605:I605"/>
    <mergeCell ref="B657:G657"/>
    <mergeCell ref="H657:I657"/>
    <mergeCell ref="D658:I658"/>
    <mergeCell ref="B659:G659"/>
    <mergeCell ref="H659:I659"/>
    <mergeCell ref="B660:G660"/>
    <mergeCell ref="B640:G640"/>
    <mergeCell ref="H640:I640"/>
    <mergeCell ref="H580:I580"/>
    <mergeCell ref="H592:I592"/>
    <mergeCell ref="H585:I585"/>
    <mergeCell ref="B593:G593"/>
    <mergeCell ref="B627:G627"/>
    <mergeCell ref="B628:G628"/>
    <mergeCell ref="H628:I628"/>
    <mergeCell ref="H597:I597"/>
    <mergeCell ref="B632:G632"/>
    <mergeCell ref="H632:I632"/>
    <mergeCell ref="D616:I616"/>
    <mergeCell ref="B617:G617"/>
    <mergeCell ref="H617:I617"/>
    <mergeCell ref="B618:G618"/>
    <mergeCell ref="H618:I618"/>
    <mergeCell ref="B619:G619"/>
    <mergeCell ref="B603:G603"/>
    <mergeCell ref="H603:I603"/>
    <mergeCell ref="D609:I609"/>
    <mergeCell ref="D607:I607"/>
    <mergeCell ref="B598:G598"/>
    <mergeCell ref="B631:G631"/>
    <mergeCell ref="B585:G585"/>
    <mergeCell ref="D582:I582"/>
    <mergeCell ref="D600:I600"/>
    <mergeCell ref="H619:I619"/>
    <mergeCell ref="D629:I629"/>
    <mergeCell ref="B630:G630"/>
    <mergeCell ref="B590:G590"/>
    <mergeCell ref="B601:G601"/>
    <mergeCell ref="H601:I601"/>
    <mergeCell ref="B596:G596"/>
    <mergeCell ref="H300:I300"/>
    <mergeCell ref="B301:G301"/>
    <mergeCell ref="H239:I239"/>
    <mergeCell ref="B310:G310"/>
    <mergeCell ref="H265:I265"/>
    <mergeCell ref="D307:I307"/>
    <mergeCell ref="B532:G532"/>
    <mergeCell ref="H532:I532"/>
    <mergeCell ref="B535:G535"/>
    <mergeCell ref="D543:I543"/>
    <mergeCell ref="H502:I502"/>
    <mergeCell ref="B368:G368"/>
    <mergeCell ref="D568:I568"/>
    <mergeCell ref="B541:G541"/>
    <mergeCell ref="H549:I549"/>
    <mergeCell ref="H579:I579"/>
    <mergeCell ref="H570:I570"/>
    <mergeCell ref="B570:G570"/>
    <mergeCell ref="H575:I575"/>
    <mergeCell ref="B527:G527"/>
    <mergeCell ref="E510:F510"/>
    <mergeCell ref="B518:G518"/>
    <mergeCell ref="B303:G303"/>
    <mergeCell ref="H303:I303"/>
    <mergeCell ref="D298:I298"/>
    <mergeCell ref="B304:G304"/>
    <mergeCell ref="H304:I304"/>
    <mergeCell ref="B322:G322"/>
    <mergeCell ref="H305:I305"/>
    <mergeCell ref="B405:G405"/>
    <mergeCell ref="H381:I381"/>
    <mergeCell ref="H510:I510"/>
    <mergeCell ref="E508:F508"/>
    <mergeCell ref="E509:F509"/>
    <mergeCell ref="J684:J687"/>
    <mergeCell ref="B533:G533"/>
    <mergeCell ref="D517:I517"/>
    <mergeCell ref="H533:I533"/>
    <mergeCell ref="B515:F515"/>
    <mergeCell ref="H678:I678"/>
    <mergeCell ref="D637:I637"/>
    <mergeCell ref="B638:G638"/>
    <mergeCell ref="H638:I638"/>
    <mergeCell ref="H264:I264"/>
    <mergeCell ref="B265:G265"/>
    <mergeCell ref="H210:I210"/>
    <mergeCell ref="H211:I211"/>
    <mergeCell ref="H301:I301"/>
    <mergeCell ref="D302:I302"/>
    <mergeCell ref="E507:F507"/>
    <mergeCell ref="H528:I528"/>
    <mergeCell ref="B567:G567"/>
    <mergeCell ref="H256:I256"/>
    <mergeCell ref="H259:I259"/>
    <mergeCell ref="H257:I257"/>
    <mergeCell ref="H250:I250"/>
    <mergeCell ref="B256:G256"/>
    <mergeCell ref="D320:I320"/>
    <mergeCell ref="B321:G321"/>
    <mergeCell ref="H321:I321"/>
    <mergeCell ref="B299:G299"/>
    <mergeCell ref="H299:I299"/>
    <mergeCell ref="B581:G581"/>
    <mergeCell ref="B602:G602"/>
    <mergeCell ref="J768:J769"/>
    <mergeCell ref="H713:I713"/>
    <mergeCell ref="B697:D697"/>
    <mergeCell ref="B698:D698"/>
    <mergeCell ref="B699:D699"/>
    <mergeCell ref="B700:D700"/>
    <mergeCell ref="B731:G731"/>
    <mergeCell ref="D734:I734"/>
    <mergeCell ref="H735:I735"/>
    <mergeCell ref="H596:I596"/>
    <mergeCell ref="D702:I702"/>
    <mergeCell ref="F678:G678"/>
    <mergeCell ref="B703:G703"/>
    <mergeCell ref="F683:G683"/>
    <mergeCell ref="H683:I683"/>
    <mergeCell ref="F684:G684"/>
    <mergeCell ref="H684:I684"/>
    <mergeCell ref="F679:G679"/>
    <mergeCell ref="F687:G687"/>
    <mergeCell ref="H687:I687"/>
    <mergeCell ref="F686:G686"/>
    <mergeCell ref="B692:D692"/>
    <mergeCell ref="H630:I630"/>
    <mergeCell ref="H709:I709"/>
    <mergeCell ref="H704:I704"/>
    <mergeCell ref="B701:H701"/>
    <mergeCell ref="B705:G705"/>
    <mergeCell ref="H726:I726"/>
    <mergeCell ref="B711:G711"/>
    <mergeCell ref="H711:I711"/>
    <mergeCell ref="H717:I717"/>
    <mergeCell ref="B712:G712"/>
    <mergeCell ref="B217:D217"/>
    <mergeCell ref="H217:I217"/>
    <mergeCell ref="B218:D218"/>
    <mergeCell ref="H218:I218"/>
    <mergeCell ref="B219:D219"/>
    <mergeCell ref="H219:I219"/>
    <mergeCell ref="B220:D220"/>
    <mergeCell ref="H220:I220"/>
    <mergeCell ref="H223:I223"/>
    <mergeCell ref="B227:D227"/>
    <mergeCell ref="H227:I227"/>
    <mergeCell ref="H192:I192"/>
    <mergeCell ref="D193:I193"/>
    <mergeCell ref="B194:G194"/>
    <mergeCell ref="H194:I194"/>
    <mergeCell ref="B195:G195"/>
    <mergeCell ref="H195:I195"/>
    <mergeCell ref="B196:G196"/>
    <mergeCell ref="H196:I196"/>
    <mergeCell ref="D199:I199"/>
    <mergeCell ref="B200:D200"/>
    <mergeCell ref="F200:G200"/>
    <mergeCell ref="H200:I200"/>
    <mergeCell ref="B201:D201"/>
    <mergeCell ref="F201:G201"/>
    <mergeCell ref="H201:I201"/>
    <mergeCell ref="B202:G202"/>
    <mergeCell ref="H202:I202"/>
    <mergeCell ref="B224:D224"/>
    <mergeCell ref="H224:I224"/>
    <mergeCell ref="H225:I225"/>
    <mergeCell ref="H226:I226"/>
    <mergeCell ref="B234:G234"/>
    <mergeCell ref="H234:I234"/>
    <mergeCell ref="J232:J235"/>
    <mergeCell ref="J207:J228"/>
    <mergeCell ref="H329:I329"/>
    <mergeCell ref="J328:J346"/>
    <mergeCell ref="B327:E327"/>
    <mergeCell ref="B328:E328"/>
    <mergeCell ref="B346:E346"/>
    <mergeCell ref="B228:D228"/>
    <mergeCell ref="H228:I228"/>
    <mergeCell ref="H212:I212"/>
    <mergeCell ref="H213:I213"/>
    <mergeCell ref="H214:I214"/>
    <mergeCell ref="H215:I215"/>
    <mergeCell ref="B216:D216"/>
    <mergeCell ref="H216:I216"/>
    <mergeCell ref="B208:D213"/>
    <mergeCell ref="B214:D215"/>
    <mergeCell ref="B221:D221"/>
    <mergeCell ref="H221:I221"/>
    <mergeCell ref="H222:I222"/>
    <mergeCell ref="H346:I346"/>
    <mergeCell ref="H340:I340"/>
    <mergeCell ref="H341:I341"/>
    <mergeCell ref="H342:I342"/>
    <mergeCell ref="H343:I343"/>
    <mergeCell ref="H344:I344"/>
    <mergeCell ref="H345:I345"/>
    <mergeCell ref="B340:E340"/>
    <mergeCell ref="B341:E341"/>
    <mergeCell ref="B342:E342"/>
    <mergeCell ref="B345:E345"/>
    <mergeCell ref="B343:E344"/>
    <mergeCell ref="H335:I335"/>
    <mergeCell ref="H336:I336"/>
    <mergeCell ref="H337:I337"/>
    <mergeCell ref="H330:I330"/>
    <mergeCell ref="H331:I331"/>
    <mergeCell ref="H338:I338"/>
    <mergeCell ref="H339:I339"/>
    <mergeCell ref="B337:E337"/>
    <mergeCell ref="B338:E338"/>
    <mergeCell ref="B339:E339"/>
    <mergeCell ref="B329:E334"/>
    <mergeCell ref="B335:E336"/>
    <mergeCell ref="B349:E349"/>
    <mergeCell ref="D348:I348"/>
    <mergeCell ref="B350:E350"/>
    <mergeCell ref="J350:J367"/>
    <mergeCell ref="B351:E356"/>
    <mergeCell ref="H352:I352"/>
    <mergeCell ref="H353:I353"/>
    <mergeCell ref="H354:I354"/>
    <mergeCell ref="H355:I355"/>
    <mergeCell ref="H356:I356"/>
    <mergeCell ref="B357:E358"/>
    <mergeCell ref="H357:I357"/>
    <mergeCell ref="H358:I358"/>
    <mergeCell ref="B359:E359"/>
    <mergeCell ref="H359:I359"/>
    <mergeCell ref="B360:E360"/>
    <mergeCell ref="H360:I360"/>
    <mergeCell ref="B361:E361"/>
    <mergeCell ref="H361:I361"/>
    <mergeCell ref="B362:E362"/>
    <mergeCell ref="H362:I362"/>
    <mergeCell ref="B363:E363"/>
    <mergeCell ref="H363:I363"/>
    <mergeCell ref="B364:E365"/>
    <mergeCell ref="H364:I364"/>
    <mergeCell ref="H365:I365"/>
    <mergeCell ref="B366:E366"/>
    <mergeCell ref="H366:I366"/>
    <mergeCell ref="B367:E367"/>
    <mergeCell ref="H367:I367"/>
    <mergeCell ref="B400:E400"/>
    <mergeCell ref="H400:I400"/>
    <mergeCell ref="B401:G401"/>
    <mergeCell ref="H401:I401"/>
    <mergeCell ref="H396:I396"/>
    <mergeCell ref="B395:E396"/>
    <mergeCell ref="H398:I398"/>
    <mergeCell ref="B397:E398"/>
    <mergeCell ref="B385:E385"/>
    <mergeCell ref="H385:I385"/>
    <mergeCell ref="B386:E386"/>
    <mergeCell ref="H386:I386"/>
    <mergeCell ref="H368:I368"/>
    <mergeCell ref="B369:J369"/>
    <mergeCell ref="J386:J400"/>
    <mergeCell ref="B387:E392"/>
    <mergeCell ref="H387:I387"/>
    <mergeCell ref="H388:I388"/>
    <mergeCell ref="H389:I389"/>
    <mergeCell ref="H390:I390"/>
    <mergeCell ref="H391:I391"/>
    <mergeCell ref="H392:I392"/>
    <mergeCell ref="B393:E393"/>
    <mergeCell ref="H393:I393"/>
    <mergeCell ref="H394:I394"/>
    <mergeCell ref="B394:E394"/>
    <mergeCell ref="H395:I395"/>
    <mergeCell ref="H397:I397"/>
    <mergeCell ref="B399:E399"/>
    <mergeCell ref="H399:I399"/>
    <mergeCell ref="H436:I436"/>
    <mergeCell ref="B403:G403"/>
    <mergeCell ref="H403:I403"/>
    <mergeCell ref="B404:G404"/>
    <mergeCell ref="H416:I416"/>
    <mergeCell ref="H427:I427"/>
    <mergeCell ref="B439:G439"/>
    <mergeCell ref="H439:I439"/>
    <mergeCell ref="H417:I417"/>
    <mergeCell ref="H418:I418"/>
    <mergeCell ref="H419:I419"/>
    <mergeCell ref="H420:I420"/>
    <mergeCell ref="H421:I421"/>
    <mergeCell ref="H422:I422"/>
    <mergeCell ref="B408:G408"/>
    <mergeCell ref="B409:G409"/>
    <mergeCell ref="B410:G410"/>
    <mergeCell ref="B411:G411"/>
    <mergeCell ref="B412:G412"/>
    <mergeCell ref="B413:G413"/>
    <mergeCell ref="B414:G414"/>
    <mergeCell ref="B415:G415"/>
    <mergeCell ref="B416:G416"/>
    <mergeCell ref="B417:G417"/>
    <mergeCell ref="B418:G418"/>
    <mergeCell ref="B419:G419"/>
    <mergeCell ref="B420:G420"/>
    <mergeCell ref="B421:G421"/>
    <mergeCell ref="B422:G422"/>
    <mergeCell ref="D79:I79"/>
    <mergeCell ref="B80:G80"/>
    <mergeCell ref="H80:I80"/>
    <mergeCell ref="B81:G81"/>
    <mergeCell ref="H81:I81"/>
    <mergeCell ref="B82:G82"/>
    <mergeCell ref="H82:I82"/>
    <mergeCell ref="D476:I476"/>
    <mergeCell ref="B478:G478"/>
    <mergeCell ref="H478:I478"/>
    <mergeCell ref="J501:J514"/>
    <mergeCell ref="E511:F511"/>
    <mergeCell ref="E512:F512"/>
    <mergeCell ref="H512:I512"/>
    <mergeCell ref="E513:F513"/>
    <mergeCell ref="H513:I513"/>
    <mergeCell ref="E514:F514"/>
    <mergeCell ref="H514:I514"/>
    <mergeCell ref="B440:G440"/>
    <mergeCell ref="H440:I440"/>
    <mergeCell ref="B110:D110"/>
    <mergeCell ref="J87:J110"/>
    <mergeCell ref="B494:D494"/>
    <mergeCell ref="H494:I494"/>
    <mergeCell ref="B495:D495"/>
    <mergeCell ref="H495:I495"/>
    <mergeCell ref="B425:G425"/>
    <mergeCell ref="B426:G426"/>
    <mergeCell ref="B427:G427"/>
    <mergeCell ref="B428:G428"/>
    <mergeCell ref="J426:J439"/>
    <mergeCell ref="B429:G429"/>
    <mergeCell ref="B728:G728"/>
    <mergeCell ref="H728:I728"/>
    <mergeCell ref="B716:E716"/>
    <mergeCell ref="B717:E717"/>
    <mergeCell ref="B718:E718"/>
    <mergeCell ref="B719:E719"/>
    <mergeCell ref="H719:I719"/>
    <mergeCell ref="J717:J719"/>
    <mergeCell ref="B722:G722"/>
    <mergeCell ref="H722:I722"/>
    <mergeCell ref="B723:G723"/>
    <mergeCell ref="B724:G724"/>
    <mergeCell ref="H724:I724"/>
    <mergeCell ref="D725:I725"/>
    <mergeCell ref="B726:E726"/>
    <mergeCell ref="B727:E727"/>
    <mergeCell ref="D555:I555"/>
    <mergeCell ref="B556:G556"/>
    <mergeCell ref="H556:I556"/>
    <mergeCell ref="B557:G557"/>
    <mergeCell ref="H557:I557"/>
    <mergeCell ref="B558:G558"/>
    <mergeCell ref="H558:I558"/>
    <mergeCell ref="D641:I641"/>
    <mergeCell ref="B642:G642"/>
    <mergeCell ref="H642:I642"/>
    <mergeCell ref="B643:G643"/>
    <mergeCell ref="H643:I643"/>
    <mergeCell ref="B644:G644"/>
    <mergeCell ref="B615:G615"/>
    <mergeCell ref="H615:I615"/>
    <mergeCell ref="H644:I644"/>
    <mergeCell ref="D312:I312"/>
    <mergeCell ref="B313:G313"/>
    <mergeCell ref="H313:I313"/>
    <mergeCell ref="B314:G314"/>
    <mergeCell ref="H314:I314"/>
    <mergeCell ref="B315:G315"/>
    <mergeCell ref="H315:I315"/>
    <mergeCell ref="D612:I612"/>
    <mergeCell ref="B613:G613"/>
    <mergeCell ref="H613:I613"/>
    <mergeCell ref="B614:G614"/>
    <mergeCell ref="H614:I614"/>
    <mergeCell ref="B496:G496"/>
    <mergeCell ref="H496:I496"/>
    <mergeCell ref="H429:I429"/>
    <mergeCell ref="B430:G430"/>
    <mergeCell ref="H430:I430"/>
    <mergeCell ref="B431:G431"/>
    <mergeCell ref="H431:I431"/>
    <mergeCell ref="B432:G432"/>
    <mergeCell ref="H432:I432"/>
    <mergeCell ref="B433:G433"/>
    <mergeCell ref="H433:I433"/>
    <mergeCell ref="B434:G434"/>
    <mergeCell ref="H434:I434"/>
    <mergeCell ref="B435:G435"/>
    <mergeCell ref="H435:I435"/>
    <mergeCell ref="B437:G437"/>
    <mergeCell ref="H437:I437"/>
    <mergeCell ref="B438:G438"/>
    <mergeCell ref="H438:I438"/>
    <mergeCell ref="B436:G436"/>
  </mergeCells>
  <phoneticPr fontId="2" type="noConversion"/>
  <conditionalFormatting sqref="F11:H12 H15:H31 G34:G42 G44:G47">
    <cfRule type="cellIs" dxfId="8" priority="45" operator="equal">
      <formula>0</formula>
    </cfRule>
  </conditionalFormatting>
  <conditionalFormatting sqref="G443:G445">
    <cfRule type="cellIs" dxfId="7" priority="2" operator="equal">
      <formula>0</formula>
    </cfRule>
  </conditionalFormatting>
  <conditionalFormatting sqref="G455:G463">
    <cfRule type="cellIs" dxfId="6" priority="1" operator="equal">
      <formula>0</formula>
    </cfRule>
  </conditionalFormatting>
  <printOptions horizontalCentered="1"/>
  <pageMargins left="0.23622047244094491" right="0.23622047244094491" top="0.39370078740157483" bottom="0.39370078740157483" header="0" footer="0.19685039370078741"/>
  <pageSetup paperSize="9" scale="49" fitToHeight="0" orientation="portrait" r:id="rId1"/>
  <headerFooter>
    <oddFooter>Página &amp;P de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8 H A A B Q S w M E F A A C A A g A h 4 M l V / 8 z g M a m A A A A 9 w A A A B I A H A B D b 2 5 m a W c v U G F j a 2 F n Z S 5 4 b W w g o h g A K K A U A A A A A A A A A A A A A A A A A A A A A A A A A A A A h Y / N C o J A H M T v Q e 8 g e 3 c / z E v y d 4 W 6 J k R B d F 1 0 0 S X d F X d N 3 6 1 D j 9 Q r p J T V r e P M / G B m H r c 7 J E N d e V f Z W m V 0 j B i m y L N O 6 F x U R s s Y a Y M S v l z A X m Q X U U h v p L W N B p v H q H S u i Q j p + x 7 3 K 2 z a g g S U M n J O d 8 e s l L V A H 1 j 9 h 3 2 l p 9 p M I g 6 n 1 x o e Y M b W O K Q h p k B m E 1 K l v 0 A w D p 7 S H x O 2 X e W 6 V v L G + Z s D k F k C e X / g T 1 B L A w Q U A A I A C A C H g y V X 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h 4 M l V 7 7 J r + x A B A A A R W E A A B M A H A B G b 3 J t d W x h c y 9 T Z W N 0 a W 9 u M S 5 t I K I Y A C i g F A A A A A A A A A A A A A A A A A A A A A A A A A A A A O 1 c y 2 7 a Q B R d F y n / M C K b I J G I N 4 k q F o O Z U F f G J m M T o d R V R Y L b W i J 2 h E 2 V K M q i 6 i K r r v p J / F i H R w J p T A g P u z P x Z W H Q B Z k 7 9 5 y Z + x q P Z 1 3 4 t u s g f f K e f Z 9 I e N 8 7 f a u L d p M a l d A + y m S y 7 G r g K l E w q h G E G 1 W Z q A b R k 6 i C e p a / k 0 D s d e w 6 v s U E k v f j o O Z e D C 4 t x 9 8 7 t n v W g T T 6 x v G 9 v a R p 6 o S e y j W N m k S t E 6 V V x + z O k n t l d x 4 F p t S z 2 a 8 t z 9 Q G f t / 1 T E l r y w 2 z V d V N j Q 7 v c Y P 9 t W Y 2 F a z K y g e M H m X D n 1 T G p t E 2 z C V a H / j X f j K V / l S z e v a l 7 V v 9 S v J d M s 2 0 6 A 0 u H a 9 S S i P i X L h d 2 / l W K R X Z X d L o Z O D 6 l u 7 f 9 K z K 7 O O B 6 j r W 5 1 R 6 M v r d p G F f u Q j 3 2 P 0 6 X X d k G a N z z n 5 l 9 D u O 9 9 X t X 0 7 u b 9 x c W d 7 e 2 F b p 2 9 v k R J h l f + + z L 5 B v X f t 3 a f Q g z y 2 Q 5 x f I C w v k x Q X y 0 h P 5 X W o n Y T v B w 1 m B F G g v l w J i x J k Y B X Z t a t T A v C 8 Q M 0 U B + u 1 B / x G r b G a J g P 1 U 0 y X g l + M K / k x e 3 t h R n B J a x 1 8 k T T U o f r A 7 q h O K F c 5 5 8 r L y S 6 h T e C v U e S 3 k M 6 / a x J T U u A 0 R n + m 5 B M i 8 a E C u 7 7 M F i N / A b 4 c R y 4 9 X u f G U m P B A q N X 5 X 7 1 h Y Q 4 G O s + u C J + h f L 5 d K A o B c Y D G E L C F G 7 A d j t Z X W T V a L N z B E h 3 + V m Q J I y Y g V M W I N D h 3 7 q s O A 5 z I d p x I s L 2 Z n Q 1 i a E J y Z a r 7 E o L k e C X I q g A W x 0 b Q N S S h U q Z d y g j h H 4 K V B v + / Y t E 2 z 3 v Q D 0 X b i I q 2 A n A B E s A w 4 S 8 A / H G D f 2 E e L U A 1 C G o A m 9 c A B I A Z 6 g D c 1 g E E Y A / U A q J x K M 8 a K x x z A 5 p A a 8 9 3 7 j M E m O / / L 3 8 o 8 k 4 O y B + 2 D X / p S X F G 0 V r M 9 r y 3 B w J 1 j k u p d z R 4 L B F d H / 6 h s q Y j o j e J J G N Z B N A C 9 Y 4 T c D P W V r E q 4 R o W A L R n O s c J s E D G c h w Z w 2 y b G q A 8 a S 2 1 K C O t f I a H 9 8 N f v H c y g 1 S O C 1 z z U W i J 9 8 k F U W i Y S U g Z 4 I 8 b / C 8 0 M b i v V 0 A T Y 4 O 5 f s g 7 u j D X I 9 1 r J k B k D f v N m B G O 2 F X X F C J T 3 j P Y O U 1 h B m 9 n B o 9 M 2 i S y o V F Z G T m 9 O m U w s L n b x L O H r A R g x b I h g P 9 e H 3 4 B 1 n G g Q A h 7 U U P f g E b t 8 4 6 H u i 6 i t o u a n X 7 X N X O Z X N 6 k 5 F i j D Y x 0 I l F i Y A b 2 S D N S a 0 m T O s o 8 O 2 B v a q S J X S B R Q u 8 0 A l G E I s p 8 U n g k G j c g S Q y D D t G F E m H w A U 6 o i G S j 4 x O i h F 4 r B K K 8 D a I I F 6 Y C U S I j y s v H x g j o j e A c n E 0 D 0 m x G N M w h I o 2 w R S m c N 4 G W 5 R r g j / f m 1 E h D U 2 Q q I N 7 z 6 s e l S z U a 9 3 T I 0 4 M G G M k b s h T 2 R r A w 8 A s c x 1 s H E t O T u b B 9 H 1 F m h C h 2 8 m 0 L w I X 6 Q x A f T h A / M f j U p Y m 1 W A e p D s H b G s H b T m L n t Q f k C J j N r X V o z t t 6 / j E Q 4 N c / A S l c u A 5 P R I a 4 W v w F U E s B A i 0 A F A A C A A g A h 4 M l V / 8 z g M a m A A A A 9 w A A A B I A A A A A A A A A A A A A A A A A A A A A A E N v b m Z p Z y 9 Q Y W N r Y W d l L n h t b F B L A Q I t A B Q A A g A I A I e D J V d T c j g s m w A A A O E A A A A T A A A A A A A A A A A A A A A A A P I A A A B b Q 2 9 u d G V u d F 9 U e X B l c 1 0 u e G 1 s U E s B A i 0 A F A A C A A g A h 4 M l V 7 7 J r + x A B A A A R W E A A B M A A A A A A A A A A A A A A A A A 2 g E A A E Z v c m 1 1 b G F z L 1 N l Y 3 R p b 2 4 x L m 1 Q S w U G A A A A A A M A A w D C A A A A Z w 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t M B A A A A A A C g 0 w E 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T 1 J D J T I w L S U y M D A w M S U y M C 0 l M j B U Q U J F T E E l M j B E R S U y M E F N Q k l F T l R F U z 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O C 0 w N F Q x O D o 0 N j o z M y 4 z M D g 2 O D A 0 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1 R h Y m x l I i A v P j x F b n R y e S B U e X B l P S J G a W x s T 2 J q Z W N 0 V H l w Z S I g V m F s d W U 9 I n N D b 2 5 u Z W N 0 a W 9 u T 2 5 s e S I g L z 4 8 L 1 N 0 Y W J s Z U V u d H J p Z X M + P C 9 J d G V t P j x J d G V t P j x J d G V t T G 9 j Y X R p b 2 4 + P E l 0 Z W 1 U e X B l P k Z v c m 1 1 b G E 8 L 0 l 0 Z W 1 U e X B l P j x J d G V t U G F 0 a D 5 T Z W N 0 a W 9 u M S 9 P U k M l M j A t J T I w M D A x J T I w L S U y M F R B Q k V M Q S U y M E R F J T I w Q U 1 C S U V O V E V T J T I w K D I 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4 L T A 0 V D E 4 O j Q 2 O j U 3 L j E 2 M T k w N D V 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I 1 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x I C 0 g V E F C R U x B I E R F I E F N Q k l F T l R F U y A o M i k v V G l w b y B B b H R l c m F k b y 5 7 Q 2 9 s d W 1 u M S w w f S Z x d W 9 0 O y w m c X V v d D t T Z W N 0 a W 9 u M S 9 P U k M g L S A w M D E g L S B U Q U J F T E E g R E U g Q U 1 C S U V O V E V T I C g y K S 9 U a X B v I E F s d G V y Y W R v L n t D b 2 x 1 b W 4 y L D F 9 J n F 1 b 3 Q 7 L C Z x d W 9 0 O 1 N l Y 3 R p b 2 4 x L 0 9 S Q y A t I D A w M S A t I F R B Q k V M Q S B E R S B B T U J J R U 5 U R V M g K D I p L 1 R p c G 8 g Q W x 0 Z X J h Z G 8 u e 0 N v b H V t b j M s M n 0 m c X V v d D s s J n F 1 b 3 Q 7 U 2 V j d G l v b j E v T 1 J D I C 0 g M D A x I C 0 g V E F C R U x B I E R F I E F N Q k l F T l R F U y A o M i k v V G l w b y B B b H R l c m F k b y 5 7 Q 2 9 s d W 1 u N C w z f S Z x d W 9 0 O y w m c X V v d D t T Z W N 0 a W 9 u M S 9 P U k M g L S A w M D E g L S B U Q U J F T E E g R E U g Q U 1 C S U V O V E V T I C g y K S 9 U a X B v I E F s d G V y Y W R v L n t D b 2 x 1 b W 4 1 L D R 9 J n F 1 b 3 Q 7 L C Z x d W 9 0 O 1 N l Y 3 R p b 2 4 x L 0 9 S Q y A t I D A w M S A t I F R B Q k V M Q S B E R S B B T U J J R U 5 U R V M g K D I p L 1 R p c G 8 g Q W x 0 Z X J h Z G 8 u e 0 N v b H V t b j Y s N X 0 m c X V v d D t d L C Z x d W 9 0 O 0 N v b H V t b k N v d W 5 0 J n F 1 b 3 Q 7 O j Y s J n F 1 b 3 Q 7 S 2 V 5 Q 2 9 s d W 1 u T m F t Z X M m c X V v d D s 6 W 1 0 s J n F 1 b 3 Q 7 Q 2 9 s d W 1 u S W R l b n R p d G l l c y Z x d W 9 0 O z p b J n F 1 b 3 Q 7 U 2 V j d G l v b j E v T 1 J D I C 0 g M D A x I C 0 g V E F C R U x B I E R F I E F N Q k l F T l R F U y A o M i k v V G l w b y B B b H R l c m F k b y 5 7 Q 2 9 s d W 1 u M S w w f S Z x d W 9 0 O y w m c X V v d D t T Z W N 0 a W 9 u M S 9 P U k M g L S A w M D E g L S B U Q U J F T E E g R E U g Q U 1 C S U V O V E V T I C g y K S 9 U a X B v I E F s d G V y Y W R v L n t D b 2 x 1 b W 4 y L D F 9 J n F 1 b 3 Q 7 L C Z x d W 9 0 O 1 N l Y 3 R p b 2 4 x L 0 9 S Q y A t I D A w M S A t I F R B Q k V M Q S B E R S B B T U J J R U 5 U R V M g K D I p L 1 R p c G 8 g Q W x 0 Z X J h Z G 8 u e 0 N v b H V t b j M s M n 0 m c X V v d D s s J n F 1 b 3 Q 7 U 2 V j d G l v b j E v T 1 J D I C 0 g M D A x I C 0 g V E F C R U x B I E R F I E F N Q k l F T l R F U y A o M i k v V G l w b y B B b H R l c m F k b y 5 7 Q 2 9 s d W 1 u N C w z f S Z x d W 9 0 O y w m c X V v d D t T Z W N 0 a W 9 u M S 9 P U k M g L S A w M D E g L S B U Q U J F T E E g R E U g Q U 1 C S U V O V E V T I C g y K S 9 U a X B v I E F s d G V y Y W R v L n t D b 2 x 1 b W 4 1 L D R 9 J n F 1 b 3 Q 7 L C Z x d W 9 0 O 1 N l Y 3 R p b 2 4 x L 0 9 S Q y A t I D A w M S A t I F R B Q k V M Q S B E R S B B T U J J R U 5 U R V M g K D I p L 1 R p c G 8 g Q W x 0 Z X J h Z G 8 u e 0 N v b H V t b j Y s N 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0 J T I w L S U y M F B P U l R B U z w v S X R l b V B h d G g + P C 9 J d G V t T G 9 j Y X R p b 2 4 + P F N 0 Y W J s Z U V u d H J p Z X M + P E V u d H J 5 I F R 5 c G U 9 I k F k Z G V k V G 9 E Y X R h T W 9 k Z W w i I F Z h b H V l P S J s M C I g L z 4 8 R W 5 0 c n k g V H l w Z T 0 i Q n V m Z m V y T m V 4 d F J l Z n J l c 2 g i I F Z h b H V l P S J s M S I g L z 4 8 R W 5 0 c n k g V H l w Z T 0 i R m l s b E N v d W 5 0 I i B W Y W x 1 Z T 0 i b D E z I i A v P j x F b n R y e S B U e X B l P S J G a W x s R W 5 h Y m x l Z C I g V m F s d W U 9 I m w w I i A v P j x F b n R y e S B U e X B l P S J G a W x s R X J y b 3 J D b 2 R l I i B W Y W x 1 Z T 0 i c 1 V u a 2 5 v d 2 4 i I C 8 + P E V u d H J 5 I F R 5 c G U 9 I k Z p b G x F c n J v c k N v d W 5 0 I i B W Y W x 1 Z T 0 i b D A i I C 8 + P E V u d H J 5 I F R 5 c G U 9 I k Z p b G x M Y X N 0 V X B k Y X R l Z C I g V m F s d W U 9 I m Q y M D I z L T A 4 L T A 0 V D E 4 O j U 1 O j I 0 L j I 5 M z E y M T R 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Q 0 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0 I C 0 g U E 9 S V E F T L 1 R p c G 8 g Q W x 0 Z X J h Z G 8 u e 0 N v b H V t b j E s M H 0 m c X V v d D s s J n F 1 b 3 Q 7 U 2 V j d G l v b j E v T 1 J D I C 0 g M D A 0 I C 0 g U E 9 S V E F T L 1 R p c G 8 g Q W x 0 Z X J h Z G 8 u e 0 N v b H V t b j I s M X 0 m c X V v d D s s J n F 1 b 3 Q 7 U 2 V j d G l v b j E v T 1 J D I C 0 g M D A 0 I C 0 g U E 9 S V E F T L 1 R p c G 8 g Q W x 0 Z X J h Z G 8 u e 0 N v b H V t b j M s M n 0 m c X V v d D s s J n F 1 b 3 Q 7 U 2 V j d G l v b j E v T 1 J D I C 0 g M D A 0 I C 0 g U E 9 S V E F T L 1 R p c G 8 g Q W x 0 Z X J h Z G 8 u e 0 N v b H V t b j Q s M 3 0 m c X V v d D s s J n F 1 b 3 Q 7 U 2 V j d G l v b j E v T 1 J D I C 0 g M D A 0 I C 0 g U E 9 S V E F T L 1 R p c G 8 g Q W x 0 Z X J h Z G 8 u e 0 N v b H V t b j U s N H 0 m c X V v d D s s J n F 1 b 3 Q 7 U 2 V j d G l v b j E v T 1 J D I C 0 g M D A 0 I C 0 g U E 9 S V E F T L 1 R p c G 8 g Q W x 0 Z X J h Z G 8 u e 0 N v b H V t b j Y s N X 0 m c X V v d D t d L C Z x d W 9 0 O 0 N v b H V t b k N v d W 5 0 J n F 1 b 3 Q 7 O j Y s J n F 1 b 3 Q 7 S 2 V 5 Q 2 9 s d W 1 u T m F t Z X M m c X V v d D s 6 W 1 0 s J n F 1 b 3 Q 7 Q 2 9 s d W 1 u S W R l b n R p d G l l c y Z x d W 9 0 O z p b J n F 1 b 3 Q 7 U 2 V j d G l v b j E v T 1 J D I C 0 g M D A 0 I C 0 g U E 9 S V E F T L 1 R p c G 8 g Q W x 0 Z X J h Z G 8 u e 0 N v b H V t b j E s M H 0 m c X V v d D s s J n F 1 b 3 Q 7 U 2 V j d G l v b j E v T 1 J D I C 0 g M D A 0 I C 0 g U E 9 S V E F T L 1 R p c G 8 g Q W x 0 Z X J h Z G 8 u e 0 N v b H V t b j I s M X 0 m c X V v d D s s J n F 1 b 3 Q 7 U 2 V j d G l v b j E v T 1 J D I C 0 g M D A 0 I C 0 g U E 9 S V E F T L 1 R p c G 8 g Q W x 0 Z X J h Z G 8 u e 0 N v b H V t b j M s M n 0 m c X V v d D s s J n F 1 b 3 Q 7 U 2 V j d G l v b j E v T 1 J D I C 0 g M D A 0 I C 0 g U E 9 S V E F T L 1 R p c G 8 g Q W x 0 Z X J h Z G 8 u e 0 N v b H V t b j Q s M 3 0 m c X V v d D s s J n F 1 b 3 Q 7 U 2 V j d G l v b j E v T 1 J D I C 0 g M D A 0 I C 0 g U E 9 S V E F T L 1 R p c G 8 g Q W x 0 Z X J h Z G 8 u e 0 N v b H V t b j U s N H 0 m c X V v d D s s J n F 1 b 3 Q 7 U 2 V j d G l v b j E v T 1 J D I C 0 g M D A 0 I C 0 g U E 9 S V E F T L 1 R p c G 8 g Q W x 0 Z X J h Z G 8 u e 0 N v b H V t b j Y s N 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0 J T I w L S U y M E p B T k V M Q V M 8 L 0 l 0 Z W 1 Q Y X R o P j w v S X R l b U x v Y 2 F 0 a W 9 u P j x T d G F i b G V F b n R y a W V z P j x F b n R y e S B U e X B l P S J B Z G R l Z F R v R G F 0 Y U 1 v Z G V s I i B W Y W x 1 Z T 0 i b D A i I C 8 + P E V u d H J 5 I F R 5 c G U 9 I k J 1 Z m Z l c k 5 l e H R S Z W Z y Z X N o I i B W Y W x 1 Z T 0 i b D E i I C 8 + P E V u d H J 5 I F R 5 c G U 9 I k Z p b G x D b 3 V u d C I g V m F s d W U 9 I m w 5 I i A v P j x F b n R y e S B U e X B l P S J G a W x s R W 5 h Y m x l Z C I g V m F s d W U 9 I m w w I i A v P j x F b n R y e S B U e X B l P S J G a W x s R X J y b 3 J D b 2 R l I i B W Y W x 1 Z T 0 i c 1 V u a 2 5 v d 2 4 i I C 8 + P E V u d H J 5 I F R 5 c G U 9 I k Z p b G x F c n J v c k N v d W 5 0 I i B W Y W x 1 Z T 0 i b D A i I C 8 + P E V u d H J 5 I F R 5 c G U 9 I k Z p b G x M Y X N 0 V X B k Y X R l Z C I g V m F s d W U 9 I m Q y M D I z L T A 4 L T A 0 V D E 4 O j U 1 O j U y L j M 0 O D U 0 N z h 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Y y I i A v P j x F b n R y e S B U e X B l P S J S Z W N v d m V y e V R h c m d l d F N o Z W V 0 I i B W Y W x 1 Z T 0 i c 0 J B T k N P I E R B R E 9 T I E F S U S I g L z 4 8 R W 5 0 c n k g V H l w Z T 0 i U m V s Y X R p b 2 5 z a G l w S W 5 m b 0 N v b n R h a W 5 l c i I g V m F s d W U 9 I n N 7 J n F 1 b 3 Q 7 Y 2 9 s d W 1 u Q 2 9 1 b n Q m c X V v d D s 6 N y w m c X V v d D t r Z X l D b 2 x 1 b W 5 O Y W 1 l c y Z x d W 9 0 O z p b X S w m c X V v d D t x d W V y e V J l b G F 0 a W 9 u c 2 h p c H M m c X V v d D s 6 W 1 0 s J n F 1 b 3 Q 7 Y 2 9 s d W 1 u S W R l b n R p d G l l c y Z x d W 9 0 O z p b J n F 1 b 3 Q 7 U 2 V j d G l v b j E v T 1 J D I C 0 g M D A 0 I C 0 g S k F O R U x B U y 9 U a X B v I E F s d G V y Y W R v L n t D b 2 x 1 b W 4 x L D B 9 J n F 1 b 3 Q 7 L C Z x d W 9 0 O 1 N l Y 3 R p b 2 4 x L 0 9 S Q y A t I D A w N C A t I E p B T k V M Q V M v V G l w b y B B b H R l c m F k b y 5 7 Q 2 9 s d W 1 u M i w x f S Z x d W 9 0 O y w m c X V v d D t T Z W N 0 a W 9 u M S 9 P U k M g L S A w M D Q g L S B K Q U 5 F T E F T L 1 R p c G 8 g Q W x 0 Z X J h Z G 8 u e 0 N v b H V t b j M s M n 0 m c X V v d D s s J n F 1 b 3 Q 7 U 2 V j d G l v b j E v T 1 J D I C 0 g M D A 0 I C 0 g S k F O R U x B U y 9 U a X B v I E F s d G V y Y W R v L n t D b 2 x 1 b W 4 0 L D N 9 J n F 1 b 3 Q 7 L C Z x d W 9 0 O 1 N l Y 3 R p b 2 4 x L 0 9 S Q y A t I D A w N C A t I E p B T k V M Q V M v V G l w b y B B b H R l c m F k b y 5 7 Q 2 9 s d W 1 u N S w 0 f S Z x d W 9 0 O y w m c X V v d D t T Z W N 0 a W 9 u M S 9 P U k M g L S A w M D Q g L S B K Q U 5 F T E F T L 1 R p c G 8 g Q W x 0 Z X J h Z G 8 u e 0 N v b H V t b j Y s N X 0 m c X V v d D s s J n F 1 b 3 Q 7 U 2 V j d G l v b j E v T 1 J D I C 0 g M D A 0 I C 0 g S k F O R U x B U y 9 U a X B v I E F s d G V y Y W R v L n t D b 2 x 1 b W 4 3 L D Z 9 J n F 1 b 3 Q 7 X S w m c X V v d D t D b 2 x 1 b W 5 D b 3 V u d C Z x d W 9 0 O z o 3 L C Z x d W 9 0 O 0 t l e U N v b H V t b k 5 h b W V z J n F 1 b 3 Q 7 O l t d L C Z x d W 9 0 O 0 N v b H V t b k l k Z W 5 0 a X R p Z X M m c X V v d D s 6 W y Z x d W 9 0 O 1 N l Y 3 R p b 2 4 x L 0 9 S Q y A t I D A w N C A t I E p B T k V M Q V M v V G l w b y B B b H R l c m F k b y 5 7 Q 2 9 s d W 1 u M S w w f S Z x d W 9 0 O y w m c X V v d D t T Z W N 0 a W 9 u M S 9 P U k M g L S A w M D Q g L S B K Q U 5 F T E F T L 1 R p c G 8 g Q W x 0 Z X J h Z G 8 u e 0 N v b H V t b j I s M X 0 m c X V v d D s s J n F 1 b 3 Q 7 U 2 V j d G l v b j E v T 1 J D I C 0 g M D A 0 I C 0 g S k F O R U x B U y 9 U a X B v I E F s d G V y Y W R v L n t D b 2 x 1 b W 4 z L D J 9 J n F 1 b 3 Q 7 L C Z x d W 9 0 O 1 N l Y 3 R p b 2 4 x L 0 9 S Q y A t I D A w N C A t I E p B T k V M Q V M v V G l w b y B B b H R l c m F k b y 5 7 Q 2 9 s d W 1 u N C w z f S Z x d W 9 0 O y w m c X V v d D t T Z W N 0 a W 9 u M S 9 P U k M g L S A w M D Q g L S B K Q U 5 F T E F T L 1 R p c G 8 g Q W x 0 Z X J h Z G 8 u e 0 N v b H V t b j U s N H 0 m c X V v d D s s J n F 1 b 3 Q 7 U 2 V j d G l v b j E v T 1 J D I C 0 g M D A 0 I C 0 g S k F O R U x B U y 9 U a X B v I E F s d G V y Y W R v L n t D b 2 x 1 b W 4 2 L D V 9 J n F 1 b 3 Q 7 L C Z x d W 9 0 O 1 N l Y 3 R p b 2 4 x L 0 9 S Q y A t I D A w N C A t I E p B T k V M Q V M v V G l w b y B B b H R l c m F k b y 5 7 Q 2 9 s d W 1 u N y w 2 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E l M j A t J T I w V k V S R 0 F f Q 0 9 O V F J B J T I w S k F O R U x B U y U y M E d F U k F M P C 9 J d G V t U G F 0 a D 4 8 L 0 l 0 Z W 1 M b 2 N h d G l v b j 4 8 U 3 R h Y m x l R W 5 0 c m l l c z 4 8 R W 5 0 c n k g V H l w Z T 0 i Q W R k Z W R U b 0 R h d G F N b 2 R l b C I g V m F s d W U 9 I m w w I i A v P j x F b n R y e S B U e X B l P S J C d W Z m Z X J O Z X h 0 U m V m c m V z a C I g V m F s d W U 9 I m w x I i A v P j x F b n R y e S B U e X B l P S J G a W x s Q 2 9 1 b n Q i I F Z h b H V l P S J s M T A i I C 8 + P E V u d H J 5 I F R 5 c G U 9 I k Z p b G x F b m F i b G V k I i B W Y W x 1 Z T 0 i b D A i I C 8 + P E V u d H J 5 I F R 5 c G U 9 I k Z p b G x F c n J v c k N v Z G U i I F Z h b H V l P S J z V W 5 r b m 9 3 b i I g L z 4 8 R W 5 0 c n k g V H l w Z T 0 i R m l s b E V y c m 9 y Q 2 9 1 b n Q i I F Z h b H V l P S J s M C I g L z 4 8 R W 5 0 c n k g V H l w Z T 0 i R m l s b E x h c 3 R V c G R h d G V k I i B W Y W x 1 Z T 0 i Z D I w M j M t M D g t M D R U M j A 6 N D M 6 M D I u N j E x M j M 0 N F o i I C 8 + P E V u d H J 5 I F R 5 c G U 9 I k Z p b G x D b 2 x 1 b W 5 U e X B l c y I g V m F s d W U 9 I n N C Z 1 l H Q m c 9 P S I g L z 4 8 R W 5 0 c n k g V H l w Z T 0 i R m l s b E N v b H V t b k 5 h b W V z I i B W Y W x 1 Z T 0 i c 1 s m c X V v d D t D b 2 x 1 b W 4 x J n F 1 b 3 Q 7 L C Z x d W 9 0 O 0 N v b H V t b j I m c X V v d D s s J n F 1 b 3 Q 7 Q 2 9 s d W 1 u M y Z x d W 9 0 O y w m c X V v d D t D b 2 x 1 b W 4 0 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N v d m V y e V R h c m d l d E N v b H V t b i I g V m F s d W U 9 I m w y I i A v P j x F b n R y e S B U e X B l P S J S Z W N v d m V y e V R h c m d l d F J v d y I g V m F s d W U 9 I m w 3 O C I g L z 4 8 R W 5 0 c n k g V H l w Z T 0 i U m V j b 3 Z l c n l U Y X J n Z X R T a G V l d C I g V m F s d W U 9 I n N C Q U 5 D T y B E Q U R P U y B B U l E i I C 8 + P E V u d H J 5 I F R 5 c G U 9 I l J l b G F 0 a W 9 u c 2 h p c E l u Z m 9 D b 2 5 0 Y W l u Z X I i I F Z h b H V l P S J z e y Z x d W 9 0 O 2 N v b H V t b k N v d W 5 0 J n F 1 b 3 Q 7 O j Q s J n F 1 b 3 Q 7 a 2 V 5 Q 2 9 s d W 1 u T m F t Z X M m c X V v d D s 6 W 1 0 s J n F 1 b 3 Q 7 c X V l c n l S Z W x h d G l v b n N o a X B z J n F 1 b 3 Q 7 O l t d L C Z x d W 9 0 O 2 N v b H V t b k l k Z W 5 0 a X R p Z X M m c X V v d D s 6 W y Z x d W 9 0 O 1 N l Y 3 R p b 2 4 x L 0 9 S Q y A t I D A w M S A t I F Z F U k d B X 0 N P T l R S Q S B K Q U 5 F T E F T I E d F U k F M L 1 R p c G 8 g Q W x 0 Z X J h Z G 8 u e 0 N v b H V t b j E s M H 0 m c X V v d D s s J n F 1 b 3 Q 7 U 2 V j d G l v b j E v T 1 J D I C 0 g M D A x I C 0 g V k V S R 0 F f Q 0 9 O V F J B I E p B T k V M Q V M g R 0 V S Q U w v V G l w b y B B b H R l c m F k b y 5 7 Q 2 9 s d W 1 u M i w x f S Z x d W 9 0 O y w m c X V v d D t T Z W N 0 a W 9 u M S 9 P U k M g L S A w M D E g L S B W R V J H Q V 9 D T 0 5 U U k E g S k F O R U x B U y B H R V J B T C 9 U a X B v I E F s d G V y Y W R v L n t D b 2 x 1 b W 4 z L D J 9 J n F 1 b 3 Q 7 L C Z x d W 9 0 O 1 N l Y 3 R p b 2 4 x L 0 9 S Q y A t I D A w M S A t I F Z F U k d B X 0 N P T l R S Q S B K Q U 5 F T E F T I E d F U k F M L 1 R p c G 8 g Q W x 0 Z X J h Z G 8 u e 0 N v b H V t b j Q s M 3 0 m c X V v d D t d L C Z x d W 9 0 O 0 N v b H V t b k N v d W 5 0 J n F 1 b 3 Q 7 O j Q s J n F 1 b 3 Q 7 S 2 V 5 Q 2 9 s d W 1 u T m F t Z X M m c X V v d D s 6 W 1 0 s J n F 1 b 3 Q 7 Q 2 9 s d W 1 u S W R l b n R p d G l l c y Z x d W 9 0 O z p b J n F 1 b 3 Q 7 U 2 V j d G l v b j E v T 1 J D I C 0 g M D A x I C 0 g V k V S R 0 F f Q 0 9 O V F J B I E p B T k V M Q V M g R 0 V S Q U w v V G l w b y B B b H R l c m F k b y 5 7 Q 2 9 s d W 1 u M S w w f S Z x d W 9 0 O y w m c X V v d D t T Z W N 0 a W 9 u M S 9 P U k M g L S A w M D E g L S B W R V J H Q V 9 D T 0 5 U U k E g S k F O R U x B U y B H R V J B T C 9 U a X B v I E F s d G V y Y W R v L n t D b 2 x 1 b W 4 y L D F 9 J n F 1 b 3 Q 7 L C Z x d W 9 0 O 1 N l Y 3 R p b 2 4 x L 0 9 S Q y A t I D A w M S A t I F Z F U k d B X 0 N P T l R S Q S B K Q U 5 F T E F T I E d F U k F M L 1 R p c G 8 g Q W x 0 Z X J h Z G 8 u e 0 N v b H V t b j M s M n 0 m c X V v d D s s J n F 1 b 3 Q 7 U 2 V j d G l v b j E v T 1 J D I C 0 g M D A x I C 0 g V k V S R 0 F f Q 0 9 O V F J B I E p B T k V M Q V M g R 0 V S Q U w v V G l w b y B B b H R l c m F k b y 5 7 Q 2 9 s d W 1 u N C w z 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1 R B Q k V M Q S U y M E R F J T I w U E F S R U R F U z 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R X J y b 3 J D b 3 V u d C I g V m F s d W U 9 I m w w I i A v P j x F b n R y e S B U e X B l P S J G a W x s T G F z d F V w Z G F 0 Z W Q i I F Z h b H V l P S J k M j A y M y 0 w O C 0 w N F Q y M D o 0 O T o y M y 4 x O T U 4 N D U 5 W i I g L z 4 8 R W 5 0 c n k g V H l w Z T 0 i R m l s b E N v b H V t b l R 5 c G V z I i B W Y W x 1 Z T 0 i c 0 J n W U c i I C 8 + P E V u d H J 5 I F R 5 c G U 9 I k Z p b G x D b 2 x 1 b W 5 O Y W 1 l c y I g V m F s d W U 9 I n N b J n F 1 b 3 Q 7 Q 2 9 s d W 1 u M S Z x d W 9 0 O y w m c X V v d D t D b 2 x 1 b W 4 y J n F 1 b 3 Q 7 L C Z x d W 9 0 O 0 N v b H V t b j 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g i I C 8 + P E V u d H J 5 I F R 5 c G U 9 I l J l Y 2 9 2 Z X J 5 V G F y Z 2 V 0 U 2 h l Z X Q i I F Z h b H V l P S J z Q k F O Q 0 8 g R E F E T 1 M g Q V J R I i A v P j x F b n R y e S B U e X B l P S J S Z W x h d G l v b n N o a X B J b m Z v Q 2 9 u d G F p b m V y I i B W Y W x 1 Z T 0 i c 3 s m c X V v d D t j b 2 x 1 b W 5 D b 3 V u d C Z x d W 9 0 O z o z L C Z x d W 9 0 O 2 t l e U N v b H V t b k 5 h b W V z J n F 1 b 3 Q 7 O l t d L C Z x d W 9 0 O 3 F 1 Z X J 5 U m V s Y X R p b 2 5 z a G l w c y Z x d W 9 0 O z p b X S w m c X V v d D t j b 2 x 1 b W 5 J Z G V u d G l 0 a W V z J n F 1 b 3 Q 7 O l s m c X V v d D t T Z W N 0 a W 9 u M S 9 U Q U J F T E E g R E U g U E F S R U R F U y 9 U a X B v I E F s d G V y Y W R v L n t D b 2 x 1 b W 4 x L D B 9 J n F 1 b 3 Q 7 L C Z x d W 9 0 O 1 N l Y 3 R p b 2 4 x L 1 R B Q k V M Q S B E R S B Q Q V J F R E V T L 1 R p c G 8 g Q W x 0 Z X J h Z G 8 u e 0 N v b H V t b j I s M X 0 m c X V v d D s s J n F 1 b 3 Q 7 U 2 V j d G l v b j E v V E F C R U x B I E R F I F B B U k V E R V M v V G l w b y B B b H R l c m F k b y 5 7 Q 2 9 s d W 1 u M y w y f S Z x d W 9 0 O 1 0 s J n F 1 b 3 Q 7 Q 2 9 s d W 1 u Q 2 9 1 b n Q m c X V v d D s 6 M y w m c X V v d D t L Z X l D b 2 x 1 b W 5 O Y W 1 l c y Z x d W 9 0 O z p b X S w m c X V v d D t D b 2 x 1 b W 5 J Z G V u d G l 0 a W V z J n F 1 b 3 Q 7 O l s m c X V v d D t T Z W N 0 a W 9 u M S 9 U Q U J F T E E g R E U g U E F S R U R F U y 9 U a X B v I E F s d G V y Y W R v L n t D b 2 x 1 b W 4 x L D B 9 J n F 1 b 3 Q 7 L C Z x d W 9 0 O 1 N l Y 3 R p b 2 4 x L 1 R B Q k V M Q S B E R S B Q Q V J F R E V T L 1 R p c G 8 g Q W x 0 Z X J h Z G 8 u e 0 N v b H V t b j I s M X 0 m c X V v d D s s J n F 1 b 3 Q 7 U 2 V j d G l v b j E v V E F C R U x B I E R F I F B B U k V E R V M v V G l w b y B B b H R l c m F k b y 5 7 Q 2 9 s d W 1 u M y w y 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Q l M j A t J T I w U E 9 S V E F T J T I w K D I p P C 9 J d G V t U G F 0 a D 4 8 L 0 l 0 Z W 1 M b 2 N h d G l v b j 4 8 U 3 R h Y m x l R W 5 0 c m l l c z 4 8 R W 5 0 c n k g V H l w Z T 0 i Q W R k Z W R U b 0 R h d G F N b 2 R l b C I g V m F s d W U 9 I m w w I i A v P j x F b n R y e S B U e X B l P S J C d W Z m Z X J O Z X h 0 U m V m c m V z a C I g V m F s d W U 9 I m w x I i A v P j x F b n R y e S B U e X B l P S J G a W x s Q 2 9 1 b n Q i I F Z h b H V l P S J s M T Q i I C 8 + P E V u d H J 5 I F R 5 c G U 9 I k Z p b G x F b m F i b G V k I i B W Y W x 1 Z T 0 i b D A i I C 8 + P E V u d H J 5 I F R 5 c G U 9 I k Z p b G x F c n J v c k N v Z G U i I F Z h b H V l P S J z V W 5 r b m 9 3 b i I g L z 4 8 R W 5 0 c n k g V H l w Z T 0 i R m l s b E V y c m 9 y Q 2 9 1 b n Q i I F Z h b H V l P S J s M C I g L z 4 8 R W 5 0 c n k g V H l w Z T 0 i R m l s b E x h c 3 R V c G R h d G V k I i B W Y W x 1 Z T 0 i Z D I w M j M t M D g t M D R U M j A 6 N T E 6 N D k u M T c 3 N z c x M V o i I C 8 + P E V u d H J 5 I F R 5 c G U 9 I k Z p b G x D b 2 x 1 b W 5 U e X B l c y I g V m F s d W U 9 I n N C Z 1 l H Q m d Z R y I g L z 4 8 R W 5 0 c n k g V H l w Z T 0 i R m l s b E N v b H V t b k 5 h b W V z I i B W Y W x 1 Z T 0 i c 1 s m c X V v d D t D b 2 x 1 b W 4 x J n F 1 b 3 Q 7 L C Z x d W 9 0 O 0 N v b H V t b j I m c X V v d D s s J n F 1 b 3 Q 7 Q 2 9 s d W 1 u M y Z x d W 9 0 O y w m c X V v d D t D b 2 x 1 b W 4 0 J n F 1 b 3 Q 7 L C Z x d W 9 0 O 0 N v b H V t b j U m c X V v d D s s J n F 1 b 3 Q 7 Q 2 9 s d W 1 u N 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N T c i I C 8 + P E V u d H J 5 I F R 5 c G U 9 I l J l Y 2 9 2 Z X J 5 V G F y Z 2 V 0 U 2 h l Z X Q i I F Z h b H V l P S J z Q k F O Q 0 8 g R E F E T 1 M g Q V J R I i A v P j x F b n R y e S B U e X B l P S J S Z W x h d G l v b n N o a X B J b m Z v Q 2 9 u d G F p b m V y I i B W Y W x 1 Z T 0 i c 3 s m c X V v d D t j b 2 x 1 b W 5 D b 3 V u d C Z x d W 9 0 O z o 2 L C Z x d W 9 0 O 2 t l e U N v b H V t b k 5 h b W V z J n F 1 b 3 Q 7 O l t d L C Z x d W 9 0 O 3 F 1 Z X J 5 U m V s Y X R p b 2 5 z a G l w c y Z x d W 9 0 O z p b X S w m c X V v d D t j b 2 x 1 b W 5 J Z G V u d G l 0 a W V z J n F 1 b 3 Q 7 O l s m c X V v d D t T Z W N 0 a W 9 u M S 9 P U k M g L S A w M D Q g L S B Q T 1 J U Q V M g K D I p L 1 R p c G 8 g Q W x 0 Z X J h Z G 8 u e 0 N v b H V t b j E s M H 0 m c X V v d D s s J n F 1 b 3 Q 7 U 2 V j d G l v b j E v T 1 J D I C 0 g M D A 0 I C 0 g U E 9 S V E F T I C g y K S 9 U a X B v I E F s d G V y Y W R v L n t D b 2 x 1 b W 4 y L D F 9 J n F 1 b 3 Q 7 L C Z x d W 9 0 O 1 N l Y 3 R p b 2 4 x L 0 9 S Q y A t I D A w N C A t I F B P U l R B U y A o M i k v V G l w b y B B b H R l c m F k b y 5 7 Q 2 9 s d W 1 u M y w y f S Z x d W 9 0 O y w m c X V v d D t T Z W N 0 a W 9 u M S 9 P U k M g L S A w M D Q g L S B Q T 1 J U Q V M g K D I p L 1 R p c G 8 g Q W x 0 Z X J h Z G 8 u e 0 N v b H V t b j Q s M 3 0 m c X V v d D s s J n F 1 b 3 Q 7 U 2 V j d G l v b j E v T 1 J D I C 0 g M D A 0 I C 0 g U E 9 S V E F T I C g y K S 9 U a X B v I E F s d G V y Y W R v L n t D b 2 x 1 b W 4 1 L D R 9 J n F 1 b 3 Q 7 L C Z x d W 9 0 O 1 N l Y 3 R p b 2 4 x L 0 9 S Q y A t I D A w N C A t I F B P U l R B U y A o M i k v V G l w b y B B b H R l c m F k b y 5 7 Q 2 9 s d W 1 u N i w 1 f S Z x d W 9 0 O 1 0 s J n F 1 b 3 Q 7 Q 2 9 s d W 1 u Q 2 9 1 b n Q m c X V v d D s 6 N i w m c X V v d D t L Z X l D b 2 x 1 b W 5 O Y W 1 l c y Z x d W 9 0 O z p b X S w m c X V v d D t D b 2 x 1 b W 5 J Z G V u d G l 0 a W V z J n F 1 b 3 Q 7 O l s m c X V v d D t T Z W N 0 a W 9 u M S 9 P U k M g L S A w M D Q g L S B Q T 1 J U Q V M g K D I p L 1 R p c G 8 g Q W x 0 Z X J h Z G 8 u e 0 N v b H V t b j E s M H 0 m c X V v d D s s J n F 1 b 3 Q 7 U 2 V j d G l v b j E v T 1 J D I C 0 g M D A 0 I C 0 g U E 9 S V E F T I C g y K S 9 U a X B v I E F s d G V y Y W R v L n t D b 2 x 1 b W 4 y L D F 9 J n F 1 b 3 Q 7 L C Z x d W 9 0 O 1 N l Y 3 R p b 2 4 x L 0 9 S Q y A t I D A w N C A t I F B P U l R B U y A o M i k v V G l w b y B B b H R l c m F k b y 5 7 Q 2 9 s d W 1 u M y w y f S Z x d W 9 0 O y w m c X V v d D t T Z W N 0 a W 9 u M S 9 P U k M g L S A w M D Q g L S B Q T 1 J U Q V M g K D I p L 1 R p c G 8 g Q W x 0 Z X J h Z G 8 u e 0 N v b H V t b j Q s M 3 0 m c X V v d D s s J n F 1 b 3 Q 7 U 2 V j d G l v b j E v T 1 J D I C 0 g M D A 0 I C 0 g U E 9 S V E F T I C g y K S 9 U a X B v I E F s d G V y Y W R v L n t D b 2 x 1 b W 4 1 L D R 9 J n F 1 b 3 Q 7 L C Z x d W 9 0 O 1 N l Y 3 R p b 2 4 x L 0 9 S Q y A t I D A w N C A t I F B P U l R B U y A o M i k v V G l w b y B B b H R l c m F k b y 5 7 Q 2 9 s d W 1 u N i w 1 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E l M j A t J T I w V k V S R 0 E l M j B E R S U y M F B P U l R B U y U y M E d F U k F M P C 9 J d G V t U G F 0 a D 4 8 L 0 l 0 Z W 1 M b 2 N h d G l v b j 4 8 U 3 R h Y m x l R W 5 0 c m l l c z 4 8 R W 5 0 c n k g V H l w Z T 0 i Q W R k Z W R U b 0 R h d G F N b 2 R l b C I g V m F s d W U 9 I m w w I i A v P j x F b n R y e S B U e X B l P S J C d W Z m Z X J O Z X h 0 U m V m c m V z a C I g V m F s d W U 9 I m w x I i A v P j x F b n R y e S B U e X B l P S J G a W x s Q 2 9 1 b n Q i I F Z h b H V l P S J s M T U i I C 8 + P E V u d H J 5 I F R 5 c G U 9 I k Z p b G x F b m F i b G V k I i B W Y W x 1 Z T 0 i b D A i I C 8 + P E V u d H J 5 I F R 5 c G U 9 I k Z p b G x F c n J v c k N v Z G U i I F Z h b H V l P S J z V W 5 r b m 9 3 b i I g L z 4 8 R W 5 0 c n k g V H l w Z T 0 i R m l s b E V y c m 9 y Q 2 9 1 b n Q i I F Z h b H V l P S J s M C I g L z 4 8 R W 5 0 c n k g V H l w Z T 0 i R m l s b E x h c 3 R V c G R h d G V k I i B W Y W x 1 Z T 0 i Z D I w M j M t M D g t M D R U M j A 6 N T I 6 M T U u M T I 0 N T U 1 N F o i I C 8 + P E V u d H J 5 I F R 5 c G U 9 I k Z p b G x D b 2 x 1 b W 5 U e X B l c y I g V m F s d W U 9 I n N C Z 1 l H Q m c 9 P S I g L z 4 8 R W 5 0 c n k g V H l w Z T 0 i R m l s b E N v b H V t b k 5 h b W V z I i B W Y W x 1 Z T 0 i c 1 s m c X V v d D t D b 2 x 1 b W 4 x J n F 1 b 3 Q 7 L C Z x d W 9 0 O 0 N v b H V t b j I m c X V v d D s s J n F 1 b 3 Q 7 Q 2 9 s d W 1 u M y Z x d W 9 0 O y w m c X V v d D t D b 2 x 1 b W 4 0 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N v d m V y e V R h c m d l d E N v b H V t b i I g V m F s d W U 9 I m w y I i A v P j x F b n R y e S B U e X B l P S J S Z W N v d m V y e V R h c m d l d F J v d y I g V m F s d W U 9 I m w x M D Y i I C 8 + P E V u d H J 5 I F R 5 c G U 9 I l J l Y 2 9 2 Z X J 5 V G F y Z 2 V 0 U 2 h l Z X Q i I F Z h b H V l P S J z Q k F O Q 0 8 g R E F E T 1 M g Q V J R I i A v P j x F b n R y e S B U e X B l P S J S Z W x h d G l v b n N o a X B J b m Z v Q 2 9 u d G F p b m V y I i B W Y W x 1 Z T 0 i c 3 s m c X V v d D t j b 2 x 1 b W 5 D b 3 V u d C Z x d W 9 0 O z o 0 L C Z x d W 9 0 O 2 t l e U N v b H V t b k 5 h b W V z J n F 1 b 3 Q 7 O l t d L C Z x d W 9 0 O 3 F 1 Z X J 5 U m V s Y X R p b 2 5 z a G l w c y Z x d W 9 0 O z p b X S w m c X V v d D t j b 2 x 1 b W 5 J Z G V u d G l 0 a W V z J n F 1 b 3 Q 7 O l s m c X V v d D t T Z W N 0 a W 9 u M S 9 P U k M g L S A w M D E g L S B W R V J H Q S B E R S B Q T 1 J U Q V M g R 0 V S Q U w v V G l w b y B B b H R l c m F k b y 5 7 Q 2 9 s d W 1 u M S w w f S Z x d W 9 0 O y w m c X V v d D t T Z W N 0 a W 9 u M S 9 P U k M g L S A w M D E g L S B W R V J H Q S B E R S B Q T 1 J U Q V M g R 0 V S Q U w v V G l w b y B B b H R l c m F k b y 5 7 Q 2 9 s d W 1 u M i w x f S Z x d W 9 0 O y w m c X V v d D t T Z W N 0 a W 9 u M S 9 P U k M g L S A w M D E g L S B W R V J H Q S B E R S B Q T 1 J U Q V M g R 0 V S Q U w v V G l w b y B B b H R l c m F k b y 5 7 Q 2 9 s d W 1 u M y w y f S Z x d W 9 0 O y w m c X V v d D t T Z W N 0 a W 9 u M S 9 P U k M g L S A w M D E g L S B W R V J H Q S B E R S B Q T 1 J U Q V M g R 0 V S Q U w v V G l w b y B B b H R l c m F k b y 5 7 Q 2 9 s d W 1 u N C w z f S Z x d W 9 0 O 1 0 s J n F 1 b 3 Q 7 Q 2 9 s d W 1 u Q 2 9 1 b n Q m c X V v d D s 6 N C w m c X V v d D t L Z X l D b 2 x 1 b W 5 O Y W 1 l c y Z x d W 9 0 O z p b X S w m c X V v d D t D b 2 x 1 b W 5 J Z G V u d G l 0 a W V z J n F 1 b 3 Q 7 O l s m c X V v d D t T Z W N 0 a W 9 u M S 9 P U k M g L S A w M D E g L S B W R V J H Q S B E R S B Q T 1 J U Q V M g R 0 V S Q U w v V G l w b y B B b H R l c m F k b y 5 7 Q 2 9 s d W 1 u M S w w f S Z x d W 9 0 O y w m c X V v d D t T Z W N 0 a W 9 u M S 9 P U k M g L S A w M D E g L S B W R V J H Q S B E R S B Q T 1 J U Q V M g R 0 V S Q U w v V G l w b y B B b H R l c m F k b y 5 7 Q 2 9 s d W 1 u M i w x f S Z x d W 9 0 O y w m c X V v d D t T Z W N 0 a W 9 u M S 9 P U k M g L S A w M D E g L S B W R V J H Q S B E R S B Q T 1 J U Q V M g R 0 V S Q U w v V G l w b y B B b H R l c m F k b y 5 7 Q 2 9 s d W 1 u M y w y f S Z x d W 9 0 O y w m c X V v d D t T Z W N 0 a W 9 u M S 9 P U k M g L S A w M D E g L S B W R V J H Q S B E R S B Q T 1 J U Q V M g R 0 V S Q U w v V G l w b y B B b H R l c m F k b y 5 7 Q 2 9 s d W 1 u N C w z 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M l M j A t J T I w J T I w Q V o l M j A z M 1 g 0 N S U y M E d F U k F M P C 9 J d G V t U G F 0 a D 4 8 L 0 l 0 Z W 1 M b 2 N h d G l v b j 4 8 U 3 R h Y m x l R W 5 0 c m l l c z 4 8 R W 5 0 c n k g V H l w Z T 0 i Q W R k Z W R U b 0 R h d G F N b 2 R l b C I g V m F s d W U 9 I m w w I i A v P j x F b n R y e S B U e X B l P S J C d W Z m Z X J O Z X h 0 U m V m c m V z a C I g V m F s d W U 9 I m w x I i A v P j x F b n R y e S B U e X B l P S J G a W x s Q 2 9 1 b n Q i I F Z h b H V l P S J s M T Q i I C 8 + P E V u d H J 5 I F R 5 c G U 9 I k Z p b G x F b m F i b G V k I i B W Y W x 1 Z T 0 i b D A i I C 8 + P E V u d H J 5 I F R 5 c G U 9 I k Z p b G x F c n J v c k N v Z G U i I F Z h b H V l P S J z V W 5 r b m 9 3 b i I g L z 4 8 R W 5 0 c n k g V H l w Z T 0 i R m l s b E V y c m 9 y Q 2 9 1 b n Q i I F Z h b H V l P S J s M C I g L z 4 8 R W 5 0 c n k g V H l w Z T 0 i R m l s b E x h c 3 R V c G R h d G V k I i B W Y W x 1 Z T 0 i Z D I w M j M t M D g t M D d U M T M 6 M z U 6 M T Q u M D M 4 O T I 0 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M T I 3 I i A v P j x F b n R y e S B U e X B l P S J S Z W N v d m V y e V R h c m d l d F N o Z W V 0 I i B W Y W x 1 Z T 0 i c 0 J B T k N P I E R B R E 9 T I E F S U S I g L z 4 8 R W 5 0 c n k g V H l w Z T 0 i U m V s Y X R p b 2 5 z a G l w S W 5 m b 0 N v b n R h a W 5 l c i I g V m F s d W U 9 I n N 7 J n F 1 b 3 Q 7 Y 2 9 s d W 1 u Q 2 9 1 b n Q m c X V v d D s 6 N y w m c X V v d D t r Z X l D b 2 x 1 b W 5 O Y W 1 l c y Z x d W 9 0 O z p b X S w m c X V v d D t x d W V y e V J l b G F 0 a W 9 u c 2 h p c H M m c X V v d D s 6 W 1 0 s J n F 1 b 3 Q 7 Y 2 9 s d W 1 u S W R l b n R p d G l l c y Z x d W 9 0 O z p b J n F 1 b 3 Q 7 U 2 V j d G l v b j E v T 1 J D I C 0 g M D A z I C 0 g I E F a I D M z W D Q 1 I E d F U k F M L 1 R p c G 8 g Q W x 0 Z X J h Z G 8 u e 0 N v b H V t b j E s M H 0 m c X V v d D s s J n F 1 b 3 Q 7 U 2 V j d G l v b j E v T 1 J D I C 0 g M D A z I C 0 g I E F a I D M z W D Q 1 I E d F U k F M L 1 R p c G 8 g Q W x 0 Z X J h Z G 8 u e 0 N v b H V t b j I s M X 0 m c X V v d D s s J n F 1 b 3 Q 7 U 2 V j d G l v b j E v T 1 J D I C 0 g M D A z I C 0 g I E F a I D M z W D Q 1 I E d F U k F M L 1 R p c G 8 g Q W x 0 Z X J h Z G 8 u e 0 N v b H V t b j M s M n 0 m c X V v d D s s J n F 1 b 3 Q 7 U 2 V j d G l v b j E v T 1 J D I C 0 g M D A z I C 0 g I E F a I D M z W D Q 1 I E d F U k F M L 1 R p c G 8 g Q W x 0 Z X J h Z G 8 u e 0 N v b H V t b j Q s M 3 0 m c X V v d D s s J n F 1 b 3 Q 7 U 2 V j d G l v b j E v T 1 J D I C 0 g M D A z I C 0 g I E F a I D M z W D Q 1 I E d F U k F M L 1 R p c G 8 g Q W x 0 Z X J h Z G 8 u e 0 N v b H V t b j U s N H 0 m c X V v d D s s J n F 1 b 3 Q 7 U 2 V j d G l v b j E v T 1 J D I C 0 g M D A z I C 0 g I E F a I D M z W D Q 1 I E d F U k F M L 1 R p c G 8 g Q W x 0 Z X J h Z G 8 u e 0 N v b H V t b j Y s N X 0 m c X V v d D s s J n F 1 b 3 Q 7 U 2 V j d G l v b j E v T 1 J D I C 0 g M D A z I C 0 g I E F a I D M z W D Q 1 I E d F U k F M L 1 R p c G 8 g Q W x 0 Z X J h Z G 8 u e 0 N v b H V t b j c s N n 0 m c X V v d D t d L C Z x d W 9 0 O 0 N v b H V t b k N v d W 5 0 J n F 1 b 3 Q 7 O j c s J n F 1 b 3 Q 7 S 2 V 5 Q 2 9 s d W 1 u T m F t Z X M m c X V v d D s 6 W 1 0 s J n F 1 b 3 Q 7 Q 2 9 s d W 1 u S W R l b n R p d G l l c y Z x d W 9 0 O z p b J n F 1 b 3 Q 7 U 2 V j d G l v b j E v T 1 J D I C 0 g M D A z I C 0 g I E F a I D M z W D Q 1 I E d F U k F M L 1 R p c G 8 g Q W x 0 Z X J h Z G 8 u e 0 N v b H V t b j E s M H 0 m c X V v d D s s J n F 1 b 3 Q 7 U 2 V j d G l v b j E v T 1 J D I C 0 g M D A z I C 0 g I E F a I D M z W D Q 1 I E d F U k F M L 1 R p c G 8 g Q W x 0 Z X J h Z G 8 u e 0 N v b H V t b j I s M X 0 m c X V v d D s s J n F 1 b 3 Q 7 U 2 V j d G l v b j E v T 1 J D I C 0 g M D A z I C 0 g I E F a I D M z W D Q 1 I E d F U k F M L 1 R p c G 8 g Q W x 0 Z X J h Z G 8 u e 0 N v b H V t b j M s M n 0 m c X V v d D s s J n F 1 b 3 Q 7 U 2 V j d G l v b j E v T 1 J D I C 0 g M D A z I C 0 g I E F a I D M z W D Q 1 I E d F U k F M L 1 R p c G 8 g Q W x 0 Z X J h Z G 8 u e 0 N v b H V t b j Q s M 3 0 m c X V v d D s s J n F 1 b 3 Q 7 U 2 V j d G l v b j E v T 1 J D I C 0 g M D A z I C 0 g I E F a I D M z W D Q 1 I E d F U k F M L 1 R p c G 8 g Q W x 0 Z X J h Z G 8 u e 0 N v b H V t b j U s N H 0 m c X V v d D s s J n F 1 b 3 Q 7 U 2 V j d G l v b j E v T 1 J D I C 0 g M D A z I C 0 g I E F a I D M z W D Q 1 I E d F U k F M L 1 R p c G 8 g Q W x 0 Z X J h Z G 8 u e 0 N v b H V t b j Y s N X 0 m c X V v d D s s J n F 1 b 3 Q 7 U 2 V j d G l v b j E v T 1 J D I C 0 g M D A z I C 0 g I E F a I D M z W D Q 1 I E d F U k F M L 1 R p c G 8 g Q W x 0 Z X J h Z G 8 u e 0 N v b H V t b j c s N n 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4 J T I w L S U y M F B J T l R V U k E l M j B B Q 1 I l Q z M l O E R M S U N B J T I w S U 5 U R V J O Q S U y M E V N J T I w U E F S R U R F U z w v S X R l b V B h d G g + P C 9 J d G V t T G 9 j Y X R p b 2 4 + P F N 0 Y W J s Z U V u d H J p Z X M + P E V u d H J 5 I F R 5 c G U 9 I k F k Z G V k V G 9 E Y X R h T W 9 k Z W w i I F Z h b H V l P S J s M C I g L z 4 8 R W 5 0 c n k g V H l w Z T 0 i Q n V m Z m V y T m V 4 d F J l Z n J l c 2 g i I F Z h b H V l P S J s M S I g L z 4 8 R W 5 0 c n k g V H l w Z T 0 i R m l s b E N v d W 5 0 I i B W Y W x 1 Z T 0 i b D E 4 I i A v P j x F b n R y e S B U e X B l P S J G a W x s R W 5 h Y m x l Z C I g V m F s d W U 9 I m w w I i A v P j x F b n R y e S B U e X B l P S J G a W x s R X J y b 3 J D b 2 R l I i B W Y W x 1 Z T 0 i c 1 V u a 2 5 v d 2 4 i I C 8 + P E V u d H J 5 I F R 5 c G U 9 I k Z p b G x F c n J v c k N v d W 5 0 I i B W Y W x 1 Z T 0 i b D A i I C 8 + P E V u d H J 5 I F R 5 c G U 9 I k Z p b G x M Y X N 0 V X B k Y X R l Z C I g V m F s d W U 9 I m Q y M D I z L T A 4 L T A 3 V D E z O j M 1 O j U 1 L j I 3 O D E x O T R 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E 0 N y I g L z 4 8 R W 5 0 c n k g V H l w Z T 0 i U m V j b 3 Z l c n l U Y X J n Z X R T a G V l d C I g V m F s d W U 9 I n N C Q U 5 D T y B E Q U R P U y B B U l E i I C 8 + P E V u d H J 5 I F R 5 c G U 9 I l J l b G F 0 a W 9 u c 2 h p c E l u Z m 9 D b 2 5 0 Y W l u Z X I i I F Z h b H V l P S J z e y Z x d W 9 0 O 2 N v b H V t b k N v d W 5 0 J n F 1 b 3 Q 7 O j Y s J n F 1 b 3 Q 7 a 2 V 5 Q 2 9 s d W 1 u T m F t Z X M m c X V v d D s 6 W 1 0 s J n F 1 b 3 Q 7 c X V l c n l S Z W x h d G l v b n N o a X B z J n F 1 b 3 Q 7 O l t d L C Z x d W 9 0 O 2 N v b H V t b k l k Z W 5 0 a X R p Z X M m c X V v d D s 6 W y Z x d W 9 0 O 1 N l Y 3 R p b 2 4 x L 0 9 S Q y A t I D A w O C A t I F B J T l R V U k E g Q U N S w 4 1 M S U N B I E l O V E V S T k E g R U 0 g U E F S R U R F U y 9 U a X B v I E F s d G V y Y W R v L n t D b 2 x 1 b W 4 x L D B 9 J n F 1 b 3 Q 7 L C Z x d W 9 0 O 1 N l Y 3 R p b 2 4 x L 0 9 S Q y A t I D A w O C A t I F B J T l R V U k E g Q U N S w 4 1 M S U N B I E l O V E V S T k E g R U 0 g U E F S R U R F U y 9 U a X B v I E F s d G V y Y W R v L n t D b 2 x 1 b W 4 y L D F 9 J n F 1 b 3 Q 7 L C Z x d W 9 0 O 1 N l Y 3 R p b 2 4 x L 0 9 S Q y A t I D A w O C A t I F B J T l R V U k E g Q U N S w 4 1 M S U N B I E l O V E V S T k E g R U 0 g U E F S R U R F U y 9 U a X B v I E F s d G V y Y W R v L n t D b 2 x 1 b W 4 z L D J 9 J n F 1 b 3 Q 7 L C Z x d W 9 0 O 1 N l Y 3 R p b 2 4 x L 0 9 S Q y A t I D A w O C A t I F B J T l R V U k E g Q U N S w 4 1 M S U N B I E l O V E V S T k E g R U 0 g U E F S R U R F U y 9 U a X B v I E F s d G V y Y W R v L n t D b 2 x 1 b W 4 0 L D N 9 J n F 1 b 3 Q 7 L C Z x d W 9 0 O 1 N l Y 3 R p b 2 4 x L 0 9 S Q y A t I D A w O C A t I F B J T l R V U k E g Q U N S w 4 1 M S U N B I E l O V E V S T k E g R U 0 g U E F S R U R F U y 9 U a X B v I E F s d G V y Y W R v L n t D b 2 x 1 b W 4 1 L D R 9 J n F 1 b 3 Q 7 L C Z x d W 9 0 O 1 N l Y 3 R p b 2 4 x L 0 9 S Q y A t I D A w O C A t I F B J T l R V U k E g Q U N S w 4 1 M S U N B I E l O V E V S T k E g R U 0 g U E F S R U R F U y 9 U a X B v I E F s d G V y Y W R v L n t D b 2 x 1 b W 4 2 L D V 9 J n F 1 b 3 Q 7 X S w m c X V v d D t D b 2 x 1 b W 5 D b 3 V u d C Z x d W 9 0 O z o 2 L C Z x d W 9 0 O 0 t l e U N v b H V t b k 5 h b W V z J n F 1 b 3 Q 7 O l t d L C Z x d W 9 0 O 0 N v b H V t b k l k Z W 5 0 a X R p Z X M m c X V v d D s 6 W y Z x d W 9 0 O 1 N l Y 3 R p b 2 4 x L 0 9 S Q y A t I D A w O C A t I F B J T l R V U k E g Q U N S w 4 1 M S U N B I E l O V E V S T k E g R U 0 g U E F S R U R F U y 9 U a X B v I E F s d G V y Y W R v L n t D b 2 x 1 b W 4 x L D B 9 J n F 1 b 3 Q 7 L C Z x d W 9 0 O 1 N l Y 3 R p b 2 4 x L 0 9 S Q y A t I D A w O C A t I F B J T l R V U k E g Q U N S w 4 1 M S U N B I E l O V E V S T k E g R U 0 g U E F S R U R F U y 9 U a X B v I E F s d G V y Y W R v L n t D b 2 x 1 b W 4 y L D F 9 J n F 1 b 3 Q 7 L C Z x d W 9 0 O 1 N l Y 3 R p b 2 4 x L 0 9 S Q y A t I D A w O C A t I F B J T l R V U k E g Q U N S w 4 1 M S U N B I E l O V E V S T k E g R U 0 g U E F S R U R F U y 9 U a X B v I E F s d G V y Y W R v L n t D b 2 x 1 b W 4 z L D J 9 J n F 1 b 3 Q 7 L C Z x d W 9 0 O 1 N l Y 3 R p b 2 4 x L 0 9 S Q y A t I D A w O C A t I F B J T l R V U k E g Q U N S w 4 1 M S U N B I E l O V E V S T k E g R U 0 g U E F S R U R F U y 9 U a X B v I E F s d G V y Y W R v L n t D b 2 x 1 b W 4 0 L D N 9 J n F 1 b 3 Q 7 L C Z x d W 9 0 O 1 N l Y 3 R p b 2 4 x L 0 9 S Q y A t I D A w O C A t I F B J T l R V U k E g Q U N S w 4 1 M S U N B I E l O V E V S T k E g R U 0 g U E F S R U R F U y 9 U a X B v I E F s d G V y Y W R v L n t D b 2 x 1 b W 4 1 L D R 9 J n F 1 b 3 Q 7 L C Z x d W 9 0 O 1 N l Y 3 R p b 2 4 x L 0 9 S Q y A t I D A w O C A t I F B J T l R V U k E g Q U N S w 4 1 M S U N B I E l O V E V S T k E g R U 0 g U E F S R U R F U y 9 U a X B v I E F s d G V y Y W R v L n t D b 2 x 1 b W 4 2 L D V 9 J n F 1 b 3 Q 7 X S w m c X V v d D t S Z W x h d G l v b n N o a X B J b m Z v J n F 1 b 3 Q 7 O l t d f S I g L z 4 8 R W 5 0 c n k g V H l w Z T 0 i U m V z d W x 0 V H l w Z S I g V m F s d W U 9 I n N U Y W J s Z S I g L z 4 8 R W 5 0 c n k g V H l w Z T 0 i R m l s b E 9 i a m V j d F R 5 c G U i I F Z h b H V l P S J z Q 2 9 u b m V j d G l v b k 9 u b H k i I C 8 + P E V u d H J 5 I F R 5 c G U 9 I k 5 h b W V V c G R h d G V k Q W Z 0 Z X J G a W x s I i B W Y W x 1 Z T 0 i b D A i I C 8 + P C 9 T d G F i b G V F b n R y a W V z P j w v S X R l b T 4 8 S X R l b T 4 8 S X R l b U x v Y 2 F 0 a W 9 u P j x J d G V t V H l w Z T 5 G b 3 J t d W x h P C 9 J d G V t V H l w Z T 4 8 S X R l b V B h d G g + U 2 V j d G l v b j E v T 1 J D J T I w L S U y M D A w O C U y M C 0 l M j B Q S U 5 U V V J B J T I w Q U N S J U M z J T h E T E l D Q S U y M E V N J T I w V E V U T z w v S X R l b V B h d G g + P C 9 J d G V t T G 9 j Y X R p b 2 4 + P F N 0 Y W J s Z U V u d H J p Z X M + P E V u d H J 5 I F R 5 c G U 9 I k F k Z G V k V G 9 E Y X R h T W 9 k Z W w i I F Z h b H V l P S J s M C I g L z 4 8 R W 5 0 c n k g V H l w Z T 0 i Q n V m Z m V y T m V 4 d F J l Z n J l c 2 g i I F Z h b H V l P S J s M S I g L z 4 8 R W 5 0 c n k g V H l w Z T 0 i R m l s b E N v d W 5 0 I i B W Y W x 1 Z T 0 i b D M x I i A v P j x F b n R y e S B U e X B l P S J G a W x s R W 5 h Y m x l Z C I g V m F s d W U 9 I m w w I i A v P j x F b n R y e S B U e X B l P S J G a W x s R X J y b 3 J D b 2 R l I i B W Y W x 1 Z T 0 i c 1 V u a 2 5 v d 2 4 i I C 8 + P E V u d H J 5 I F R 5 c G U 9 I k Z p b G x F c n J v c k N v d W 5 0 I i B W Y W x 1 Z T 0 i b D A i I C 8 + P E V u d H J 5 I F R 5 c G U 9 I k Z p b G x M Y X N 0 V X B k Y X R l Z C I g V m F s d W U 9 I m Q y M D I z L T A 4 L T A 3 V D E 0 O j Q 4 O j U y L j I 1 M T M w M z R a I i A v P j x F b n R y e S B U e X B l P S J G a W x s Q 2 9 s d W 1 u V H l w Z X M i I F Z h b H V l P S J z Q m d Z P S I g L z 4 8 R W 5 0 c n k g V H l w Z T 0 i R m l s b E N v b H V t b k 5 h b W V z I i B W Y W x 1 Z T 0 i c 1 s m c X V v d D t D b 2 x 1 b W 4 x J n F 1 b 3 Q 7 L C Z x d W 9 0 O 0 N v b H V t b j I 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E 3 M i I g L z 4 8 R W 5 0 c n k g V H l w Z T 0 i U m V j b 3 Z l c n l U Y X J n Z X R T a G V l d C I g V m F s d W U 9 I n N C Q U 5 D T y B E Q U R P U y B B U l E i I C 8 + P E V u d H J 5 I F R 5 c G U 9 I l J l b G F 0 a W 9 u c 2 h p c E l u Z m 9 D b 2 5 0 Y W l u Z X I i I F Z h b H V l P S J z e y Z x d W 9 0 O 2 N v b H V t b k N v d W 5 0 J n F 1 b 3 Q 7 O j I s J n F 1 b 3 Q 7 a 2 V 5 Q 2 9 s d W 1 u T m F t Z X M m c X V v d D s 6 W 1 0 s J n F 1 b 3 Q 7 c X V l c n l S Z W x h d G l v b n N o a X B z J n F 1 b 3 Q 7 O l t d L C Z x d W 9 0 O 2 N v b H V t b k l k Z W 5 0 a X R p Z X M m c X V v d D s 6 W y Z x d W 9 0 O 1 N l Y 3 R p b 2 4 x L 0 9 S Q y A t I D A w O C A t I F B J T l R V U k E g Q U N S w 4 1 M S U N B I E V N I F R F V E 8 v V G l w b y B B b H R l c m F k b y 5 7 Q 2 9 s d W 1 u M S w w f S Z x d W 9 0 O y w m c X V v d D t T Z W N 0 a W 9 u M S 9 P U k M g L S A w M D g g L S B Q S U 5 U V V J B I E F D U s O N T E l D Q S B F T S B U R V R P L 1 R p c G 8 g Q W x 0 Z X J h Z G 8 u e 0 N v b H V t b j I s M X 0 m c X V v d D t d L C Z x d W 9 0 O 0 N v b H V t b k N v d W 5 0 J n F 1 b 3 Q 7 O j I s J n F 1 b 3 Q 7 S 2 V 5 Q 2 9 s d W 1 u T m F t Z X M m c X V v d D s 6 W 1 0 s J n F 1 b 3 Q 7 Q 2 9 s d W 1 u S W R l b n R p d G l l c y Z x d W 9 0 O z p b J n F 1 b 3 Q 7 U 2 V j d G l v b j E v T 1 J D I C 0 g M D A 4 I C 0 g U E l O V F V S Q S B B Q 1 L D j U x J Q 0 E g R U 0 g V E V U T y 9 U a X B v I E F s d G V y Y W R v L n t D b 2 x 1 b W 4 x L D B 9 J n F 1 b 3 Q 7 L C Z x d W 9 0 O 1 N l Y 3 R p b 2 4 x L 0 9 S Q y A t I D A w O C A t I F B J T l R V U k E g Q U N S w 4 1 M S U N B I E V N I F R F V E 8 v V G l w b y B B b H R l c m F k b y 5 7 Q 2 9 s d W 1 u M i w x 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U l M j A t J T I w U E l T T y U y M E M l M j A 2 M F g 2 M C U y M E d F U k F M 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5 L T A x V D E 5 O j A 5 O j I 0 L j U 1 M T c 0 M z R 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M 3 N j l k M T E 4 Y S 0 3 Z j l h L T Q z M j c t Y j U 1 M C 0 1 N j I w N z g w O D U 1 Z T c i I C 8 + P E V u d H J 5 I F R 5 c G U 9 I l J l Y 2 9 2 Z X J 5 V G F y Z 2 V 0 Q 2 9 s d W 1 u I i B W Y W x 1 Z T 0 i b D I i I C 8 + P E V u d H J 5 I F R 5 c G U 9 I l J l Y 2 9 2 Z X J 5 V G F y Z 2 V 0 U m 9 3 I i B W Y W x 1 Z T 0 i b D I w O C I g L z 4 8 R W 5 0 c n k g V H l w Z T 0 i U m V j b 3 Z l c n l U Y X J n Z X R T a G V l d C I g V m F s d W U 9 I n N C Q U 5 D T y B E Q U R P U y B B U l E i I C 8 + P E V u d H J 5 I F R 5 c G U 9 I l J l b G F 0 a W 9 u c 2 h p c E l u Z m 9 D b 2 5 0 Y W l u Z X I i I F Z h b H V l P S J z e y Z x d W 9 0 O 2 N v b H V t b k N v d W 5 0 J n F 1 b 3 Q 7 O j Q s J n F 1 b 3 Q 7 a 2 V 5 Q 2 9 s d W 1 u T m F t Z X M m c X V v d D s 6 W 1 0 s J n F 1 b 3 Q 7 c X V l c n l S Z W x h d G l v b n N o a X B z J n F 1 b 3 Q 7 O l t d L C Z x d W 9 0 O 2 N v b H V t b k l k Z W 5 0 a X R p Z X M m c X V v d D s 6 W y Z x d W 9 0 O 1 N l Y 3 R p b 2 4 x L 0 9 S Q y A t I D A w N S A t I F B J U 0 8 g Q y A 2 M F g 2 M C B H R V J B T C 9 U a X B v I E F s d G V y Y W R v L n t D b 2 x 1 b W 4 x L D B 9 J n F 1 b 3 Q 7 L C Z x d W 9 0 O 1 N l Y 3 R p b 2 4 x L 0 9 S Q y A t I D A w N S A t I F B J U 0 8 g Q y A 2 M F g 2 M C B H R V J B T C 9 U a X B v I E F s d G V y Y W R v L n t D b 2 x 1 b W 4 y L D F 9 J n F 1 b 3 Q 7 L C Z x d W 9 0 O 1 N l Y 3 R p b 2 4 x L 0 9 S Q y A t I D A w N S A t I F B J U 0 8 g Q y A 2 M F g 2 M C B H R V J B T C 9 U a X B v I E F s d G V y Y W R v L n t D b 2 x 1 b W 4 z L D J 9 J n F 1 b 3 Q 7 L C Z x d W 9 0 O 1 N l Y 3 R p b 2 4 x L 0 9 S Q y A t I D A w N S A t I F B J U 0 8 g Q y A 2 M F g 2 M C B H R V J B T C 9 U a X B v I E F s d G V y Y W R v L n t D b 2 x 1 b W 4 0 L D N 9 J n F 1 b 3 Q 7 X S w m c X V v d D t D b 2 x 1 b W 5 D b 3 V u d C Z x d W 9 0 O z o 0 L C Z x d W 9 0 O 0 t l e U N v b H V t b k 5 h b W V z J n F 1 b 3 Q 7 O l t d L C Z x d W 9 0 O 0 N v b H V t b k l k Z W 5 0 a X R p Z X M m c X V v d D s 6 W y Z x d W 9 0 O 1 N l Y 3 R p b 2 4 x L 0 9 S Q y A t I D A w N S A t I F B J U 0 8 g Q y A 2 M F g 2 M C B H R V J B T C 9 U a X B v I E F s d G V y Y W R v L n t D b 2 x 1 b W 4 x L D B 9 J n F 1 b 3 Q 7 L C Z x d W 9 0 O 1 N l Y 3 R p b 2 4 x L 0 9 S Q y A t I D A w N S A t I F B J U 0 8 g Q y A 2 M F g 2 M C B H R V J B T C 9 U a X B v I E F s d G V y Y W R v L n t D b 2 x 1 b W 4 y L D F 9 J n F 1 b 3 Q 7 L C Z x d W 9 0 O 1 N l Y 3 R p b 2 4 x L 0 9 S Q y A t I D A w N S A t I F B J U 0 8 g Q y A 2 M F g 2 M C B H R V J B T C 9 U a X B v I E F s d G V y Y W R v L n t D b 2 x 1 b W 4 z L D J 9 J n F 1 b 3 Q 7 L C Z x d W 9 0 O 1 N l Y 3 R p b 2 4 x L 0 9 S Q y A t I D A w N S A t I F B J U 0 8 g Q y A 2 M F g 2 M C B H R V J B T C 9 U a X B v I E F s d G V y Y W R v L n t D b 2 x 1 b W 4 0 L D N 9 J n F 1 b 3 Q 7 X S w m c X V v d D t S Z W x h d G l v b n N o a X B J b m Z v J n F 1 b 3 Q 7 O l t d f S I g L z 4 8 R W 5 0 c n k g V H l w Z T 0 i U m V z d W x 0 V H l w Z S I g V m F s d W U 9 I n N U Y W J s Z S I g L z 4 8 R W 5 0 c n k g V H l w Z T 0 i R m l s b E 9 i a m V j d F R 5 c G U i I F Z h b H V l P S J z Q 2 9 u b m V j d G l v b k 9 u b H k i I C 8 + P E V u d H J 5 I F R 5 c G U 9 I k 5 h b W V V c G R h d G V k Q W Z 0 Z X J G a W x s I i B W Y W x 1 Z T 0 i b D A i I C 8 + P C 9 T d G F i b G V F b n R y a W V z P j w v S X R l b T 4 8 S X R l b T 4 8 S X R l b U x v Y 2 F 0 a W 9 u P j x J d G V t V H l w Z T 5 G b 3 J t d W x h P C 9 J d G V t V H l w Z T 4 8 S X R l b V B h d G g + U 2 V j d G l v b j E v T 1 J D J T I w L S U y M D A w M S U y M C 0 l M j B U Q U J F T E E l M j B E R S U y M E F N Q k l F T l R F U y U y M C g z K 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R X J y b 3 J D b 3 V u d C I g V m F s d W U 9 I m w w I i A v P j x F b n R y e S B U e X B l P S J G a W x s T G F z d F V w Z G F 0 Z W Q i I F Z h b H V l P S J k M j A y M y 0 w O S 0 w M V Q x O T o z N T o z M y 4 0 N D I x N D Y z W i I g L z 4 8 R W 5 0 c n k g V H l w Z T 0 i R m l s b E N v b H V t b l R 5 c G V z I i B W Y W x 1 Z T 0 i c 0 J n W U d C Z 1 l H I i A v P j x F b n R y e S B U e X B l P S J G a W x s Q 2 9 s d W 1 u T m F t Z X M i I F Z h b H V l P S J z W y Z x d W 9 0 O 0 N v b H V t b j E m c X V v d D s s J n F 1 b 3 Q 7 Q 2 9 s d W 1 u M i Z x d W 9 0 O y w m c X V v d D t D b 2 x 1 b W 4 z J n F 1 b 3 Q 7 L C Z x d W 9 0 O 0 N v b H V t b j Q m c X V v d D s s J n F 1 b 3 Q 7 Q 2 9 s d W 1 u N S Z x d W 9 0 O y w m c X V v d D t D b 2 x 1 b W 4 2 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2 I y Y j Z m N T V h L T N l N z M t N D Z m Y S 1 h Z W Q y L T d l M D J l M 2 Z k N j E 3 N i I g L z 4 8 R W 5 0 c n k g V H l w Z T 0 i U m V j b 3 Z l c n l U Y X J n Z X R D b 2 x 1 b W 4 i I F Z h b H V l P S J s M i I g L z 4 8 R W 5 0 c n k g V H l w Z T 0 i U m V j b 3 Z l c n l U Y X J n Z X R S b 3 c i I F Z h b H V l P S J s M j E i I C 8 + P E V u d H J 5 I F R 5 c G U 9 I l J l Y 2 9 2 Z X J 5 V G F y Z 2 V 0 U 2 h l Z X Q i I F Z h b H V l P S J z Q k F O Q 0 8 g R E F E T 1 M g Q V J R I i A v P j x F b n R y e S B U e X B l P S J S Z W x h d G l v b n N o a X B J b m Z v Q 2 9 u d G F p b m V y I i B W Y W x 1 Z T 0 i c 3 s m c X V v d D t j b 2 x 1 b W 5 D b 3 V u d C Z x d W 9 0 O z o 2 L C Z x d W 9 0 O 2 t l e U N v b H V t b k 5 h b W V z J n F 1 b 3 Q 7 O l t d L C Z x d W 9 0 O 3 F 1 Z X J 5 U m V s Y X R p b 2 5 z a G l w c y Z x d W 9 0 O z p b X S w m c X V v d D t j b 2 x 1 b W 5 J Z G V u d G l 0 a W V z J n F 1 b 3 Q 7 O l s m c X V v d D t T Z W N 0 a W 9 u M S 9 P U k M g L S A w M D E g L S B U Q U J F T E E g R E U g Q U 1 C S U V O V E V T I C g z K S 9 U a X B v I E F s d G V y Y W R v L n t D b 2 x 1 b W 4 x L D B 9 J n F 1 b 3 Q 7 L C Z x d W 9 0 O 1 N l Y 3 R p b 2 4 x L 0 9 S Q y A t I D A w M S A t I F R B Q k V M Q S B E R S B B T U J J R U 5 U R V M g K D M p L 1 R p c G 8 g Q W x 0 Z X J h Z G 8 u e 0 N v b H V t b j I s M X 0 m c X V v d D s s J n F 1 b 3 Q 7 U 2 V j d G l v b j E v T 1 J D I C 0 g M D A x I C 0 g V E F C R U x B I E R F I E F N Q k l F T l R F U y A o M y k v V G l w b y B B b H R l c m F k b y 5 7 Q 2 9 s d W 1 u M y w y f S Z x d W 9 0 O y w m c X V v d D t T Z W N 0 a W 9 u M S 9 P U k M g L S A w M D E g L S B U Q U J F T E E g R E U g Q U 1 C S U V O V E V T I C g z K S 9 U a X B v I E F s d G V y Y W R v L n t D b 2 x 1 b W 4 0 L D N 9 J n F 1 b 3 Q 7 L C Z x d W 9 0 O 1 N l Y 3 R p b 2 4 x L 0 9 S Q y A t I D A w M S A t I F R B Q k V M Q S B E R S B B T U J J R U 5 U R V M g K D M p L 1 R p c G 8 g Q W x 0 Z X J h Z G 8 u e 0 N v b H V t b j U s N H 0 m c X V v d D s s J n F 1 b 3 Q 7 U 2 V j d G l v b j E v T 1 J D I C 0 g M D A x I C 0 g V E F C R U x B I E R F I E F N Q k l F T l R F U y A o M y k v V G l w b y B B b H R l c m F k b y 5 7 Q 2 9 s d W 1 u N i w 1 f S Z x d W 9 0 O 1 0 s J n F 1 b 3 Q 7 Q 2 9 s d W 1 u Q 2 9 1 b n Q m c X V v d D s 6 N i w m c X V v d D t L Z X l D b 2 x 1 b W 5 O Y W 1 l c y Z x d W 9 0 O z p b X S w m c X V v d D t D b 2 x 1 b W 5 J Z G V u d G l 0 a W V z J n F 1 b 3 Q 7 O l s m c X V v d D t T Z W N 0 a W 9 u M S 9 P U k M g L S A w M D E g L S B U Q U J F T E E g R E U g Q U 1 C S U V O V E V T I C g z K S 9 U a X B v I E F s d G V y Y W R v L n t D b 2 x 1 b W 4 x L D B 9 J n F 1 b 3 Q 7 L C Z x d W 9 0 O 1 N l Y 3 R p b 2 4 x L 0 9 S Q y A t I D A w M S A t I F R B Q k V M Q S B E R S B B T U J J R U 5 U R V M g K D M p L 1 R p c G 8 g Q W x 0 Z X J h Z G 8 u e 0 N v b H V t b j I s M X 0 m c X V v d D s s J n F 1 b 3 Q 7 U 2 V j d G l v b j E v T 1 J D I C 0 g M D A x I C 0 g V E F C R U x B I E R F I E F N Q k l F T l R F U y A o M y k v V G l w b y B B b H R l c m F k b y 5 7 Q 2 9 s d W 1 u M y w y f S Z x d W 9 0 O y w m c X V v d D t T Z W N 0 a W 9 u M S 9 P U k M g L S A w M D E g L S B U Q U J F T E E g R E U g Q U 1 C S U V O V E V T I C g z K S 9 U a X B v I E F s d G V y Y W R v L n t D b 2 x 1 b W 4 0 L D N 9 J n F 1 b 3 Q 7 L C Z x d W 9 0 O 1 N l Y 3 R p b 2 4 x L 0 9 S Q y A t I D A w M S A t I F R B Q k V M Q S B E R S B B T U J J R U 5 U R V M g K D M p L 1 R p c G 8 g Q W x 0 Z X J h Z G 8 u e 0 N v b H V t b j U s N H 0 m c X V v d D s s J n F 1 b 3 Q 7 U 2 V j d G l v b j E v T 1 J D I C 0 g M D A x I C 0 g V E F C R U x B I E R F I E F N Q k l F T l R F U y A o M y k v V G l w b y B B b H R l c m F k b y 5 7 Q 2 9 s d W 1 u N i w 1 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Q l M j A t J T I w U E 9 S V E F T J T I w K D M p P C 9 J d G V t U G F 0 a D 4 8 L 0 l 0 Z W 1 M b 2 N h d G l v b j 4 8 U 3 R h Y m x l R W 5 0 c m l l c z 4 8 R W 5 0 c n k g V H l w Z T 0 i Q W R k Z W R U b 0 R h d G F N b 2 R l b C I g V m F s d W U 9 I m w w I i A v P j x F b n R y e S B U e X B l P S J C d W Z m Z X J O Z X h 0 U m V m c m V z a C I g V m F s d W U 9 I m w x I i A v P j x F b n R y e S B U e X B l P S J G a W x s Q 2 9 1 b n Q i I F Z h b H V l P S J s M T Q i I C 8 + P E V u d H J 5 I F R 5 c G U 9 I k Z p b G x F b m F i b G V k I i B W Y W x 1 Z T 0 i b D A i I C 8 + P E V u d H J 5 I F R 5 c G U 9 I k Z p b G x F c n J v c k N v Z G U i I F Z h b H V l P S J z V W 5 r b m 9 3 b i I g L z 4 8 R W 5 0 c n k g V H l w Z T 0 i R m l s b E V y c m 9 y Q 2 9 1 b n Q i I F Z h b H V l P S J s M C I g L z 4 8 R W 5 0 c n k g V H l w Z T 0 i R m l s b E x h c 3 R V c G R h d G V k I i B W Y W x 1 Z T 0 i Z D I w M j M t M D g t M D d U M T g 6 N D E 6 N T g u M j A z N j g 1 M F o i I C 8 + P E V u d H J 5 I F R 5 c G U 9 I k Z p b G x D b 2 x 1 b W 5 U e X B l c y I g V m F s d W U 9 I n N C Z 1 l H Q m d Z R y I g L z 4 8 R W 5 0 c n k g V H l w Z T 0 i R m l s b E N v b H V t b k 5 h b W V z I i B W Y W x 1 Z T 0 i c 1 s m c X V v d D t D b 2 x 1 b W 4 x J n F 1 b 3 Q 7 L C Z x d W 9 0 O 0 N v b H V t b j I m c X V v d D s s J n F 1 b 3 Q 7 Q 2 9 s d W 1 u M y Z x d W 9 0 O y w m c X V v d D t D b 2 x 1 b W 4 0 J n F 1 b 3 Q 7 L C Z x d W 9 0 O 0 N v b H V t b j U m c X V v d D s s J n F 1 b 3 Q 7 Q 2 9 s d W 1 u N 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N T c i I C 8 + P E V u d H J 5 I F R 5 c G U 9 I l J l Y 2 9 2 Z X J 5 V G F y Z 2 V 0 U 2 h l Z X Q i I F Z h b H V l P S J z Q k F O Q 0 8 g R E F E T 1 M g Q V J R I i A v P j x F b n R y e S B U e X B l P S J S Z W x h d G l v b n N o a X B J b m Z v Q 2 9 u d G F p b m V y I i B W Y W x 1 Z T 0 i c 3 s m c X V v d D t j b 2 x 1 b W 5 D b 3 V u d C Z x d W 9 0 O z o 2 L C Z x d W 9 0 O 2 t l e U N v b H V t b k 5 h b W V z J n F 1 b 3 Q 7 O l t d L C Z x d W 9 0 O 3 F 1 Z X J 5 U m V s Y X R p b 2 5 z a G l w c y Z x d W 9 0 O z p b X S w m c X V v d D t j b 2 x 1 b W 5 J Z G V u d G l 0 a W V z J n F 1 b 3 Q 7 O l s m c X V v d D t T Z W N 0 a W 9 u M S 9 P U k M g L S A w M D Q g L S B Q T 1 J U Q V M g K D M p L 1 R p c G 8 g Q W x 0 Z X J h Z G 8 u e 0 N v b H V t b j E s M H 0 m c X V v d D s s J n F 1 b 3 Q 7 U 2 V j d G l v b j E v T 1 J D I C 0 g M D A 0 I C 0 g U E 9 S V E F T I C g z K S 9 U a X B v I E F s d G V y Y W R v L n t D b 2 x 1 b W 4 y L D F 9 J n F 1 b 3 Q 7 L C Z x d W 9 0 O 1 N l Y 3 R p b 2 4 x L 0 9 S Q y A t I D A w N C A t I F B P U l R B U y A o M y k v V G l w b y B B b H R l c m F k b y 5 7 Q 2 9 s d W 1 u M y w y f S Z x d W 9 0 O y w m c X V v d D t T Z W N 0 a W 9 u M S 9 P U k M g L S A w M D Q g L S B Q T 1 J U Q V M g K D M p L 1 R p c G 8 g Q W x 0 Z X J h Z G 8 u e 0 N v b H V t b j Q s M 3 0 m c X V v d D s s J n F 1 b 3 Q 7 U 2 V j d G l v b j E v T 1 J D I C 0 g M D A 0 I C 0 g U E 9 S V E F T I C g z K S 9 U a X B v I E F s d G V y Y W R v L n t D b 2 x 1 b W 4 1 L D R 9 J n F 1 b 3 Q 7 L C Z x d W 9 0 O 1 N l Y 3 R p b 2 4 x L 0 9 S Q y A t I D A w N C A t I F B P U l R B U y A o M y k v V G l w b y B B b H R l c m F k b y 5 7 Q 2 9 s d W 1 u N i w 1 f S Z x d W 9 0 O 1 0 s J n F 1 b 3 Q 7 Q 2 9 s d W 1 u Q 2 9 1 b n Q m c X V v d D s 6 N i w m c X V v d D t L Z X l D b 2 x 1 b W 5 O Y W 1 l c y Z x d W 9 0 O z p b X S w m c X V v d D t D b 2 x 1 b W 5 J Z G V u d G l 0 a W V z J n F 1 b 3 Q 7 O l s m c X V v d D t T Z W N 0 a W 9 u M S 9 P U k M g L S A w M D Q g L S B Q T 1 J U Q V M g K D M p L 1 R p c G 8 g Q W x 0 Z X J h Z G 8 u e 0 N v b H V t b j E s M H 0 m c X V v d D s s J n F 1 b 3 Q 7 U 2 V j d G l v b j E v T 1 J D I C 0 g M D A 0 I C 0 g U E 9 S V E F T I C g z K S 9 U a X B v I E F s d G V y Y W R v L n t D b 2 x 1 b W 4 y L D F 9 J n F 1 b 3 Q 7 L C Z x d W 9 0 O 1 N l Y 3 R p b 2 4 x L 0 9 S Q y A t I D A w N C A t I F B P U l R B U y A o M y k v V G l w b y B B b H R l c m F k b y 5 7 Q 2 9 s d W 1 u M y w y f S Z x d W 9 0 O y w m c X V v d D t T Z W N 0 a W 9 u M S 9 P U k M g L S A w M D Q g L S B Q T 1 J U Q V M g K D M p L 1 R p c G 8 g Q W x 0 Z X J h Z G 8 u e 0 N v b H V t b j Q s M 3 0 m c X V v d D s s J n F 1 b 3 Q 7 U 2 V j d G l v b j E v T 1 J D I C 0 g M D A 0 I C 0 g U E 9 S V E F T I C g z K S 9 U a X B v I E F s d G V y Y W R v L n t D b 2 x 1 b W 4 1 L D R 9 J n F 1 b 3 Q 7 L C Z x d W 9 0 O 1 N l Y 3 R p b 2 4 x L 0 9 S Q y A t I D A w N C A t I F B P U l R B U y A o M y k v V G l w b y B B b H R l c m F k b y 5 7 Q 2 9 s d W 1 u N i w 1 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Q l M j A t J T I w U E 9 S V E F T J T I w K D Q 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4 L T A 3 V D E 4 O j Q 4 O j A 1 L j I 1 O T Y 2 N T N 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U 3 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0 I C 0 g U E 9 S V E F T I C g 0 K S 9 U a X B v I E F s d G V y Y W R v L n t D b 2 x 1 b W 4 x L D B 9 J n F 1 b 3 Q 7 L C Z x d W 9 0 O 1 N l Y 3 R p b 2 4 x L 0 9 S Q y A t I D A w N C A t I F B P U l R B U y A o N C k v V G l w b y B B b H R l c m F k b y 5 7 Q 2 9 s d W 1 u M i w x f S Z x d W 9 0 O y w m c X V v d D t T Z W N 0 a W 9 u M S 9 P U k M g L S A w M D Q g L S B Q T 1 J U Q V M g K D Q p L 1 R p c G 8 g Q W x 0 Z X J h Z G 8 u e 0 N v b H V t b j M s M n 0 m c X V v d D s s J n F 1 b 3 Q 7 U 2 V j d G l v b j E v T 1 J D I C 0 g M D A 0 I C 0 g U E 9 S V E F T I C g 0 K S 9 U a X B v I E F s d G V y Y W R v L n t D b 2 x 1 b W 4 0 L D N 9 J n F 1 b 3 Q 7 L C Z x d W 9 0 O 1 N l Y 3 R p b 2 4 x L 0 9 S Q y A t I D A w N C A t I F B P U l R B U y A o N C k v V G l w b y B B b H R l c m F k b y 5 7 Q 2 9 s d W 1 u N S w 0 f S Z x d W 9 0 O y w m c X V v d D t T Z W N 0 a W 9 u M S 9 P U k M g L S A w M D Q g L S B Q T 1 J U Q V M g K D Q p L 1 R p c G 8 g Q W x 0 Z X J h Z G 8 u e 0 N v b H V t b j Y s N X 0 m c X V v d D t d L C Z x d W 9 0 O 0 N v b H V t b k N v d W 5 0 J n F 1 b 3 Q 7 O j Y s J n F 1 b 3 Q 7 S 2 V 5 Q 2 9 s d W 1 u T m F t Z X M m c X V v d D s 6 W 1 0 s J n F 1 b 3 Q 7 Q 2 9 s d W 1 u S W R l b n R p d G l l c y Z x d W 9 0 O z p b J n F 1 b 3 Q 7 U 2 V j d G l v b j E v T 1 J D I C 0 g M D A 0 I C 0 g U E 9 S V E F T I C g 0 K S 9 U a X B v I E F s d G V y Y W R v L n t D b 2 x 1 b W 4 x L D B 9 J n F 1 b 3 Q 7 L C Z x d W 9 0 O 1 N l Y 3 R p b 2 4 x L 0 9 S Q y A t I D A w N C A t I F B P U l R B U y A o N C k v V G l w b y B B b H R l c m F k b y 5 7 Q 2 9 s d W 1 u M i w x f S Z x d W 9 0 O y w m c X V v d D t T Z W N 0 a W 9 u M S 9 P U k M g L S A w M D Q g L S B Q T 1 J U Q V M g K D Q p L 1 R p c G 8 g Q W x 0 Z X J h Z G 8 u e 0 N v b H V t b j M s M n 0 m c X V v d D s s J n F 1 b 3 Q 7 U 2 V j d G l v b j E v T 1 J D I C 0 g M D A 0 I C 0 g U E 9 S V E F T I C g 0 K S 9 U a X B v I E F s d G V y Y W R v L n t D b 2 x 1 b W 4 0 L D N 9 J n F 1 b 3 Q 7 L C Z x d W 9 0 O 1 N l Y 3 R p b 2 4 x L 0 9 S Q y A t I D A w N C A t I F B P U l R B U y A o N C k v V G l w b y B B b H R l c m F k b y 5 7 Q 2 9 s d W 1 u N S w 0 f S Z x d W 9 0 O y w m c X V v d D t T Z W N 0 a W 9 u M S 9 P U k M g L S A w M D Q g L S B Q T 1 J U Q V M g K D Q p L 1 R p c G 8 g Q W x 0 Z X J h Z G 8 u e 0 N v b H V t b j Y s N 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x J T I w L S U y M F Z F U k d B J T I w R E U l M j B Q T 1 J U Q V M l M j B H R V J B T C U y M C g y K T w v S X R l b V B h d G g + P C 9 J d G V t T G 9 j Y X R p b 2 4 + P F N 0 Y W J s Z U V u d H J p Z X M + P E V u d H J 5 I F R 5 c G U 9 I k F k Z G V k V G 9 E Y X R h T W 9 k Z W w i I F Z h b H V l P S J s M C I g L z 4 8 R W 5 0 c n k g V H l w Z T 0 i Q n V m Z m V y T m V 4 d F J l Z n J l c 2 g i I F Z h b H V l P S J s M S I g L z 4 8 R W 5 0 c n k g V H l w Z T 0 i R m l s b E N v d W 5 0 I i B W Y W x 1 Z T 0 i b D E 2 I i A v P j x F b n R y e S B U e X B l P S J G a W x s R W 5 h Y m x l Z C I g V m F s d W U 9 I m w w I i A v P j x F b n R y e S B U e X B l P S J G a W x s R X J y b 3 J D b 2 R l I i B W Y W x 1 Z T 0 i c 1 V u a 2 5 v d 2 4 i I C 8 + P E V u d H J 5 I F R 5 c G U 9 I k Z p b G x F c n J v c k N v d W 5 0 I i B W Y W x 1 Z T 0 i b D A i I C 8 + P E V u d H J 5 I F R 5 c G U 9 I k Z p b G x M Y X N 0 V X B k Y X R l Z C I g V m F s d W U 9 I m Q y M D I z L T A 4 L T A 3 V D E 5 O j A y O j M 1 L j g w N z Y 5 N T d 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M T A 2 I i A v P j x F b n R y e S B U e X B l P S J S Z W N v d m V y e V R h c m d l d F N o Z W V 0 I i B W Y W x 1 Z T 0 i c 0 J B T k N P I E R B R E 9 T I E F S U S I g L z 4 8 R W 5 0 c n k g V H l w Z T 0 i U m V s Y X R p b 2 5 z a G l w S W 5 m b 0 N v b n R h a W 5 l c i I g V m F s d W U 9 I n N 7 J n F 1 b 3 Q 7 Y 2 9 s d W 1 u Q 2 9 1 b n Q m c X V v d D s 6 N C w m c X V v d D t r Z X l D b 2 x 1 b W 5 O Y W 1 l c y Z x d W 9 0 O z p b X S w m c X V v d D t x d W V y e V J l b G F 0 a W 9 u c 2 h p c H M m c X V v d D s 6 W 1 0 s J n F 1 b 3 Q 7 Y 2 9 s d W 1 u S W R l b n R p d G l l c y Z x d W 9 0 O z p b J n F 1 b 3 Q 7 U 2 V j d G l v b j E v T 1 J D I C 0 g M D A x I C 0 g V k V S R 0 E g R E U g U E 9 S V E F T I E d F U k F M I C g y K S 9 U a X B v I E F s d G V y Y W R v L n t D b 2 x 1 b W 4 x L D B 9 J n F 1 b 3 Q 7 L C Z x d W 9 0 O 1 N l Y 3 R p b 2 4 x L 0 9 S Q y A t I D A w M S A t I F Z F U k d B I E R F I F B P U l R B U y B H R V J B T C A o M i k v V G l w b y B B b H R l c m F k b y 5 7 Q 2 9 s d W 1 u M i w x f S Z x d W 9 0 O y w m c X V v d D t T Z W N 0 a W 9 u M S 9 P U k M g L S A w M D E g L S B W R V J H Q S B E R S B Q T 1 J U Q V M g R 0 V S Q U w g K D I p L 1 R p c G 8 g Q W x 0 Z X J h Z G 8 u e 0 N v b H V t b j M s M n 0 m c X V v d D s s J n F 1 b 3 Q 7 U 2 V j d G l v b j E v T 1 J D I C 0 g M D A x I C 0 g V k V S R 0 E g R E U g U E 9 S V E F T I E d F U k F M I C g y K S 9 U a X B v I E F s d G V y Y W R v L n t D b 2 x 1 b W 4 0 L D N 9 J n F 1 b 3 Q 7 X S w m c X V v d D t D b 2 x 1 b W 5 D b 3 V u d C Z x d W 9 0 O z o 0 L C Z x d W 9 0 O 0 t l e U N v b H V t b k 5 h b W V z J n F 1 b 3 Q 7 O l t d L C Z x d W 9 0 O 0 N v b H V t b k l k Z W 5 0 a X R p Z X M m c X V v d D s 6 W y Z x d W 9 0 O 1 N l Y 3 R p b 2 4 x L 0 9 S Q y A t I D A w M S A t I F Z F U k d B I E R F I F B P U l R B U y B H R V J B T C A o M i k v V G l w b y B B b H R l c m F k b y 5 7 Q 2 9 s d W 1 u M S w w f S Z x d W 9 0 O y w m c X V v d D t T Z W N 0 a W 9 u M S 9 P U k M g L S A w M D E g L S B W R V J H Q S B E R S B Q T 1 J U Q V M g R 0 V S Q U w g K D I p L 1 R p c G 8 g Q W x 0 Z X J h Z G 8 u e 0 N v b H V t b j I s M X 0 m c X V v d D s s J n F 1 b 3 Q 7 U 2 V j d G l v b j E v T 1 J D I C 0 g M D A x I C 0 g V k V S R 0 E g R E U g U E 9 S V E F T I E d F U k F M I C g y K S 9 U a X B v I E F s d G V y Y W R v L n t D b 2 x 1 b W 4 z L D J 9 J n F 1 b 3 Q 7 L C Z x d W 9 0 O 1 N l Y 3 R p b 2 4 x L 0 9 S Q y A t I D A w M S A t I F Z F U k d B I E R F I F B P U l R B U y B H R V J B T C A o M i k v V G l w b y B B b H R l c m F k b y 5 7 Q 2 9 s d W 1 u N C w z 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M l M j A t J T I w J T I w Q V o l M j A z M 1 g 0 N S U y M E d F U k F M J T I w K D I 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4 L T A 3 V D E 5 O j A 0 O j Q x L j M 5 N T c 4 O T d 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E y N C I g L z 4 8 R W 5 0 c n k g V H l w Z T 0 i U m V j b 3 Z l c n l U Y X J n Z X R T a G V l d C I g V m F s d W U 9 I n N C Q U 5 D T y B E Q U R P U y B B U l E i I C 8 + P E V u d H J 5 I F R 5 c G U 9 I l J l b G F 0 a W 9 u c 2 h p c E l u Z m 9 D b 2 5 0 Y W l u Z X I i I F Z h b H V l P S J z e y Z x d W 9 0 O 2 N v b H V t b k N v d W 5 0 J n F 1 b 3 Q 7 O j c s J n F 1 b 3 Q 7 a 2 V 5 Q 2 9 s d W 1 u T m F t Z X M m c X V v d D s 6 W 1 0 s J n F 1 b 3 Q 7 c X V l c n l S Z W x h d G l v b n N o a X B z J n F 1 b 3 Q 7 O l t d L C Z x d W 9 0 O 2 N v b H V t b k l k Z W 5 0 a X R p Z X M m c X V v d D s 6 W y Z x d W 9 0 O 1 N l Y 3 R p b 2 4 x L 0 9 S Q y A t I D A w M y A t I C B B W i A z M 1 g 0 N S B H R V J B T C A o M i k v V G l w b y B B b H R l c m F k b y 5 7 Q 2 9 s d W 1 u M S w w f S Z x d W 9 0 O y w m c X V v d D t T Z W N 0 a W 9 u M S 9 P U k M g L S A w M D M g L S A g Q V o g M z N Y N D U g R 0 V S Q U w g K D I p L 1 R p c G 8 g Q W x 0 Z X J h Z G 8 u e 0 N v b H V t b j I s M X 0 m c X V v d D s s J n F 1 b 3 Q 7 U 2 V j d G l v b j E v T 1 J D I C 0 g M D A z I C 0 g I E F a I D M z W D Q 1 I E d F U k F M I C g y K S 9 U a X B v I E F s d G V y Y W R v L n t D b 2 x 1 b W 4 z L D J 9 J n F 1 b 3 Q 7 L C Z x d W 9 0 O 1 N l Y 3 R p b 2 4 x L 0 9 S Q y A t I D A w M y A t I C B B W i A z M 1 g 0 N S B H R V J B T C A o M i k v V G l w b y B B b H R l c m F k b y 5 7 Q 2 9 s d W 1 u N C w z f S Z x d W 9 0 O y w m c X V v d D t T Z W N 0 a W 9 u M S 9 P U k M g L S A w M D M g L S A g Q V o g M z N Y N D U g R 0 V S Q U w g K D I p L 1 R p c G 8 g Q W x 0 Z X J h Z G 8 u e 0 N v b H V t b j U s N H 0 m c X V v d D s s J n F 1 b 3 Q 7 U 2 V j d G l v b j E v T 1 J D I C 0 g M D A z I C 0 g I E F a I D M z W D Q 1 I E d F U k F M I C g y K S 9 U a X B v I E F s d G V y Y W R v L n t D b 2 x 1 b W 4 2 L D V 9 J n F 1 b 3 Q 7 L C Z x d W 9 0 O 1 N l Y 3 R p b 2 4 x L 0 9 S Q y A t I D A w M y A t I C B B W i A z M 1 g 0 N S B H R V J B T C A o M i k v V G l w b y B B b H R l c m F k b y 5 7 Q 2 9 s d W 1 u N y w 2 f S Z x d W 9 0 O 1 0 s J n F 1 b 3 Q 7 Q 2 9 s d W 1 u Q 2 9 1 b n Q m c X V v d D s 6 N y w m c X V v d D t L Z X l D b 2 x 1 b W 5 O Y W 1 l c y Z x d W 9 0 O z p b X S w m c X V v d D t D b 2 x 1 b W 5 J Z G V u d G l 0 a W V z J n F 1 b 3 Q 7 O l s m c X V v d D t T Z W N 0 a W 9 u M S 9 P U k M g L S A w M D M g L S A g Q V o g M z N Y N D U g R 0 V S Q U w g K D I p L 1 R p c G 8 g Q W x 0 Z X J h Z G 8 u e 0 N v b H V t b j E s M H 0 m c X V v d D s s J n F 1 b 3 Q 7 U 2 V j d G l v b j E v T 1 J D I C 0 g M D A z I C 0 g I E F a I D M z W D Q 1 I E d F U k F M I C g y K S 9 U a X B v I E F s d G V y Y W R v L n t D b 2 x 1 b W 4 y L D F 9 J n F 1 b 3 Q 7 L C Z x d W 9 0 O 1 N l Y 3 R p b 2 4 x L 0 9 S Q y A t I D A w M y A t I C B B W i A z M 1 g 0 N S B H R V J B T C A o M i k v V G l w b y B B b H R l c m F k b y 5 7 Q 2 9 s d W 1 u M y w y f S Z x d W 9 0 O y w m c X V v d D t T Z W N 0 a W 9 u M S 9 P U k M g L S A w M D M g L S A g Q V o g M z N Y N D U g R 0 V S Q U w g K D I p L 1 R p c G 8 g Q W x 0 Z X J h Z G 8 u e 0 N v b H V t b j Q s M 3 0 m c X V v d D s s J n F 1 b 3 Q 7 U 2 V j d G l v b j E v T 1 J D I C 0 g M D A z I C 0 g I E F a I D M z W D Q 1 I E d F U k F M I C g y K S 9 U a X B v I E F s d G V y Y W R v L n t D b 2 x 1 b W 4 1 L D R 9 J n F 1 b 3 Q 7 L C Z x d W 9 0 O 1 N l Y 3 R p b 2 4 x L 0 9 S Q y A t I D A w M y A t I C B B W i A z M 1 g 0 N S B H R V J B T C A o M i k v V G l w b y B B b H R l c m F k b y 5 7 Q 2 9 s d W 1 u N i w 1 f S Z x d W 9 0 O y w m c X V v d D t T Z W N 0 a W 9 u M S 9 P U k M g L S A w M D M g L S A g Q V o g M z N Y N D U g R 0 V S Q U w g K D I p L 1 R p c G 8 g Q W x 0 Z X J h Z G 8 u e 0 N v b H V t b j c s N n 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4 J T I w L S U y M F B J T l R V U k E l M j B B Q 1 I l Q z M l O E R M S U N B J T I w S U 5 U R V J O Q S U y M E V N J T I w U E F S R U R F U y U y M C g y K T w v S X R l b V B h d G g + P C 9 J d G V t T G 9 j Y X R p b 2 4 + P F N 0 Y W J s Z U V u d H J p Z X M + P E V u d H J 5 I F R 5 c G U 9 I k F k Z G V k V G 9 E Y X R h T W 9 k Z W w i I F Z h b H V l P S J s M C I g L z 4 8 R W 5 0 c n k g V H l w Z T 0 i Q n V m Z m V y T m V 4 d F J l Z n J l c 2 g i I F Z h b H V l P S J s M S I g L z 4 8 R W 5 0 c n k g V H l w Z T 0 i R m l s b E N v d W 5 0 I i B W Y W x 1 Z T 0 i b D E 5 I i A v P j x F b n R y e S B U e X B l P S J G a W x s R W 5 h Y m x l Z C I g V m F s d W U 9 I m w w I i A v P j x F b n R y e S B U e X B l P S J G a W x s R X J y b 3 J D b 2 R l I i B W Y W x 1 Z T 0 i c 1 V u a 2 5 v d 2 4 i I C 8 + P E V u d H J 5 I F R 5 c G U 9 I k Z p b G x F c n J v c k N v d W 5 0 I i B W Y W x 1 Z T 0 i b D A i I C 8 + P E V u d H J 5 I F R 5 c G U 9 I k Z p b G x M Y X N 0 V X B k Y X R l Z C I g V m F s d W U 9 I m Q y M D I z L T A 4 L T A 3 V D E 5 O j A 1 O j U 3 L j Y w N j k x M T d 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E 0 N C I g L z 4 8 R W 5 0 c n k g V H l w Z T 0 i U m V j b 3 Z l c n l U Y X J n Z X R T a G V l d C I g V m F s d W U 9 I n N C Q U 5 D T y B E Q U R P U y B B U l E i I C 8 + P E V u d H J 5 I F R 5 c G U 9 I l J l b G F 0 a W 9 u c 2 h p c E l u Z m 9 D b 2 5 0 Y W l u Z X I i I F Z h b H V l P S J z e y Z x d W 9 0 O 2 N v b H V t b k N v d W 5 0 J n F 1 b 3 Q 7 O j Y s J n F 1 b 3 Q 7 a 2 V 5 Q 2 9 s d W 1 u T m F t Z X M m c X V v d D s 6 W 1 0 s J n F 1 b 3 Q 7 c X V l c n l S Z W x h d G l v b n N o a X B z J n F 1 b 3 Q 7 O l t d L C Z x d W 9 0 O 2 N v b H V t b k l k Z W 5 0 a X R p Z X M m c X V v d D s 6 W y Z x d W 9 0 O 1 N l Y 3 R p b 2 4 x L 0 9 S Q y A t I D A w O C A t I F B J T l R V U k E g Q U N S w 4 1 M S U N B I E l O V E V S T k E g R U 0 g U E F S R U R F U y A o M i k v V G l w b y B B b H R l c m F k b y 5 7 Q 2 9 s d W 1 u M S w w f S Z x d W 9 0 O y w m c X V v d D t T Z W N 0 a W 9 u M S 9 P U k M g L S A w M D g g L S B Q S U 5 U V V J B I E F D U s O N T E l D Q S B J T l R F U k 5 B I E V N I F B B U k V E R V M g K D I p L 1 R p c G 8 g Q W x 0 Z X J h Z G 8 u e 0 N v b H V t b j I s M X 0 m c X V v d D s s J n F 1 b 3 Q 7 U 2 V j d G l v b j E v T 1 J D I C 0 g M D A 4 I C 0 g U E l O V F V S Q S B B Q 1 L D j U x J Q 0 E g S U 5 U R V J O Q S B F T S B Q Q V J F R E V T I C g y K S 9 U a X B v I E F s d G V y Y W R v L n t D b 2 x 1 b W 4 z L D J 9 J n F 1 b 3 Q 7 L C Z x d W 9 0 O 1 N l Y 3 R p b 2 4 x L 0 9 S Q y A t I D A w O C A t I F B J T l R V U k E g Q U N S w 4 1 M S U N B I E l O V E V S T k E g R U 0 g U E F S R U R F U y A o M i k v V G l w b y B B b H R l c m F k b y 5 7 Q 2 9 s d W 1 u N C w z f S Z x d W 9 0 O y w m c X V v d D t T Z W N 0 a W 9 u M S 9 P U k M g L S A w M D g g L S B Q S U 5 U V V J B I E F D U s O N T E l D Q S B J T l R F U k 5 B I E V N I F B B U k V E R V M g K D I p L 1 R p c G 8 g Q W x 0 Z X J h Z G 8 u e 0 N v b H V t b j U s N H 0 m c X V v d D s s J n F 1 b 3 Q 7 U 2 V j d G l v b j E v T 1 J D I C 0 g M D A 4 I C 0 g U E l O V F V S Q S B B Q 1 L D j U x J Q 0 E g S U 5 U R V J O Q S B F T S B Q Q V J F R E V T I C g y K S 9 U a X B v I E F s d G V y Y W R v L n t D b 2 x 1 b W 4 2 L D V 9 J n F 1 b 3 Q 7 X S w m c X V v d D t D b 2 x 1 b W 5 D b 3 V u d C Z x d W 9 0 O z o 2 L C Z x d W 9 0 O 0 t l e U N v b H V t b k 5 h b W V z J n F 1 b 3 Q 7 O l t d L C Z x d W 9 0 O 0 N v b H V t b k l k Z W 5 0 a X R p Z X M m c X V v d D s 6 W y Z x d W 9 0 O 1 N l Y 3 R p b 2 4 x L 0 9 S Q y A t I D A w O C A t I F B J T l R V U k E g Q U N S w 4 1 M S U N B I E l O V E V S T k E g R U 0 g U E F S R U R F U y A o M i k v V G l w b y B B b H R l c m F k b y 5 7 Q 2 9 s d W 1 u M S w w f S Z x d W 9 0 O y w m c X V v d D t T Z W N 0 a W 9 u M S 9 P U k M g L S A w M D g g L S B Q S U 5 U V V J B I E F D U s O N T E l D Q S B J T l R F U k 5 B I E V N I F B B U k V E R V M g K D I p L 1 R p c G 8 g Q W x 0 Z X J h Z G 8 u e 0 N v b H V t b j I s M X 0 m c X V v d D s s J n F 1 b 3 Q 7 U 2 V j d G l v b j E v T 1 J D I C 0 g M D A 4 I C 0 g U E l O V F V S Q S B B Q 1 L D j U x J Q 0 E g S U 5 U R V J O Q S B F T S B Q Q V J F R E V T I C g y K S 9 U a X B v I E F s d G V y Y W R v L n t D b 2 x 1 b W 4 z L D J 9 J n F 1 b 3 Q 7 L C Z x d W 9 0 O 1 N l Y 3 R p b 2 4 x L 0 9 S Q y A t I D A w O C A t I F B J T l R V U k E g Q U N S w 4 1 M S U N B I E l O V E V S T k E g R U 0 g U E F S R U R F U y A o M i k v V G l w b y B B b H R l c m F k b y 5 7 Q 2 9 s d W 1 u N C w z f S Z x d W 9 0 O y w m c X V v d D t T Z W N 0 a W 9 u M S 9 P U k M g L S A w M D g g L S B Q S U 5 U V V J B I E F D U s O N T E l D Q S B J T l R F U k 5 B I E V N I F B B U k V E R V M g K D I p L 1 R p c G 8 g Q W x 0 Z X J h Z G 8 u e 0 N v b H V t b j U s N H 0 m c X V v d D s s J n F 1 b 3 Q 7 U 2 V j d G l v b j E v T 1 J D I C 0 g M D A 4 I C 0 g U E l O V F V S Q S B B Q 1 L D j U x J Q 0 E g S U 5 U R V J O Q S B F T S B Q Q V J F R E V T I C g y K S 9 U a X B v I E F s d G V y Y W R v L n t D b 2 x 1 b W 4 2 L D V 9 J n F 1 b 3 Q 7 X S w m c X V v d D t S Z W x h d G l v b n N o a X B J b m Z v J n F 1 b 3 Q 7 O l t d f S I g L z 4 8 R W 5 0 c n k g V H l w Z T 0 i U m V z d W x 0 V H l w Z S I g V m F s d W U 9 I n N U Y W J s Z S I g L z 4 8 R W 5 0 c n k g V H l w Z T 0 i R m l s b E 9 i a m V j d F R 5 c G U i I F Z h b H V l P S J z Q 2 9 u b m V j d G l v b k 9 u b H k i I C 8 + P E V u d H J 5 I F R 5 c G U 9 I k 5 h b W V V c G R h d G V k Q W Z 0 Z X J G a W x s I i B W Y W x 1 Z T 0 i b D A i I C 8 + P C 9 T d G F i b G V F b n R y a W V z P j w v S X R l b T 4 8 S X R l b T 4 8 S X R l b U x v Y 2 F 0 a W 9 u P j x J d G V t V H l w Z T 5 G b 3 J t d W x h P C 9 J d G V t V H l w Z T 4 8 S X R l b V B h d G g + U 2 V j d G l v b j E v V E F C R U x B J T I w R E U l M j B Q Q V J F R E V T J T I w K D I 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4 L T A 4 V D E 4 O j E x O j Q 4 L j k z N j c y N D h a I i A v P j x F b n R y e S B U e X B l P S J G a W x s Q 2 9 s d W 1 u V H l w Z X M i I F Z h b H V l P S J z Q m d Z R y I g L z 4 8 R W 5 0 c n k g V H l w Z T 0 i R m l s b E N v b H V t b k 5 h b W V z I i B W Y W x 1 Z T 0 i c 1 s m c X V v d D t D b 2 x 1 b W 4 x J n F 1 b 3 Q 7 L C Z x d W 9 0 O 0 N v b H V t b j I m c X V v d D s s J n F 1 b 3 Q 7 Q 2 9 s d W 1 u M y 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O C I g L z 4 8 R W 5 0 c n k g V H l w Z T 0 i U m V j b 3 Z l c n l U Y X J n Z X R T a G V l d C I g V m F s d W U 9 I n N C Q U 5 D T y B E Q U R P U y B B U l E i I C 8 + P E V u d H J 5 I F R 5 c G U 9 I l J l b G F 0 a W 9 u c 2 h p c E l u Z m 9 D b 2 5 0 Y W l u Z X I i I F Z h b H V l P S J z e y Z x d W 9 0 O 2 N v b H V t b k N v d W 5 0 J n F 1 b 3 Q 7 O j M s J n F 1 b 3 Q 7 a 2 V 5 Q 2 9 s d W 1 u T m F t Z X M m c X V v d D s 6 W 1 0 s J n F 1 b 3 Q 7 c X V l c n l S Z W x h d G l v b n N o a X B z J n F 1 b 3 Q 7 O l t d L C Z x d W 9 0 O 2 N v b H V t b k l k Z W 5 0 a X R p Z X M m c X V v d D s 6 W y Z x d W 9 0 O 1 N l Y 3 R p b 2 4 x L 1 R B Q k V M Q S B E R S B Q Q V J F R E V T I C g y K S 9 U a X B v I E F s d G V y Y W R v L n t D b 2 x 1 b W 4 x L D B 9 J n F 1 b 3 Q 7 L C Z x d W 9 0 O 1 N l Y 3 R p b 2 4 x L 1 R B Q k V M Q S B E R S B Q Q V J F R E V T I C g y K S 9 U a X B v I E F s d G V y Y W R v L n t D b 2 x 1 b W 4 y L D F 9 J n F 1 b 3 Q 7 L C Z x d W 9 0 O 1 N l Y 3 R p b 2 4 x L 1 R B Q k V M Q S B E R S B Q Q V J F R E V T I C g y K S 9 U a X B v I E F s d G V y Y W R v L n t D b 2 x 1 b W 4 z L D J 9 J n F 1 b 3 Q 7 X S w m c X V v d D t D b 2 x 1 b W 5 D b 3 V u d C Z x d W 9 0 O z o z L C Z x d W 9 0 O 0 t l e U N v b H V t b k 5 h b W V z J n F 1 b 3 Q 7 O l t d L C Z x d W 9 0 O 0 N v b H V t b k l k Z W 5 0 a X R p Z X M m c X V v d D s 6 W y Z x d W 9 0 O 1 N l Y 3 R p b 2 4 x L 1 R B Q k V M Q S B E R S B Q Q V J F R E V T I C g y K S 9 U a X B v I E F s d G V y Y W R v L n t D b 2 x 1 b W 4 x L D B 9 J n F 1 b 3 Q 7 L C Z x d W 9 0 O 1 N l Y 3 R p b 2 4 x L 1 R B Q k V M Q S B E R S B Q Q V J F R E V T I C g y K S 9 U a X B v I E F s d G V y Y W R v L n t D b 2 x 1 b W 4 y L D F 9 J n F 1 b 3 Q 7 L C Z x d W 9 0 O 1 N l Y 3 R p b 2 4 x L 1 R B Q k V M Q S B E R S B Q Q V J F R E V T I C g y K S 9 U a X B v I E F s d G V y Y W R v L n t D b 2 x 1 b W 4 z L D J 9 J n F 1 b 3 Q 7 X S w m c X V v d D t S Z W x h d G l v b n N o a X B J b m Z v J n F 1 b 3 Q 7 O l t d f S I g L z 4 8 R W 5 0 c n k g V H l w Z T 0 i U m V z d W x 0 V H l w Z S I g V m F s d W U 9 I n N U Y W J s Z S I g L z 4 8 R W 5 0 c n k g V H l w Z T 0 i R m l s b E 9 i a m V j d F R 5 c G U i I F Z h b H V l P S J z Q 2 9 u b m V j d G l v b k 9 u b H k i I C 8 + P E V u d H J 5 I F R 5 c G U 9 I k 5 h b W V V c G R h d G V k Q W Z 0 Z X J G a W x s I i B W Y W x 1 Z T 0 i b D A i I C 8 + P C 9 T d G F i b G V F b n R y a W V z P j w v S X R l b T 4 8 S X R l b T 4 8 S X R l b U x v Y 2 F 0 a W 9 u P j x J d G V t V H l w Z T 5 G b 3 J t d W x h P C 9 J d G V t V H l w Z T 4 8 S X R l b V B h d G g + U 2 V j d G l v b j E v T 1 J D J T I w L S U y M D A w O C U y M C 0 l M j B Q S U 5 U V V J B J T I w Q U N S J U M z J T h E T E l D Q S U y M E l O V E V S T k E l M j B F T S U y M F B B U k V E R V M l M j A o M y k 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M t M D g t M D h U M T g 6 M T k 6 M z U u N D k z O D M 5 N V o i I C 8 + P E V u d H J 5 I F R 5 c G U 9 I k Z p b G x D b 2 x 1 b W 5 U e X B l c y I g V m F s d W U 9 I n N C Z 1 l H Q m d Z R y I g L z 4 8 R W 5 0 c n k g V H l w Z T 0 i R m l s b E N v b H V t b k 5 h b W V z I i B W Y W x 1 Z T 0 i c 1 s m c X V v d D t D b 2 x 1 b W 4 x J n F 1 b 3 Q 7 L C Z x d W 9 0 O 0 N v b H V t b j I m c X V v d D s s J n F 1 b 3 Q 7 Q 2 9 s d W 1 u M y Z x d W 9 0 O y w m c X V v d D t D b 2 x 1 b W 4 0 J n F 1 b 3 Q 7 L C Z x d W 9 0 O 0 N v b H V t b j U m c X V v d D s s J n F 1 b 3 Q 7 Q 2 9 s d W 1 u N 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M T Q y 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4 I C 0 g U E l O V F V S Q S B B Q 1 L D j U x J Q 0 E g S U 5 U R V J O Q S B F T S B Q Q V J F R E V T I C g z K S 9 U a X B v I E F s d G V y Y W R v L n t D b 2 x 1 b W 4 x L D B 9 J n F 1 b 3 Q 7 L C Z x d W 9 0 O 1 N l Y 3 R p b 2 4 x L 0 9 S Q y A t I D A w O C A t I F B J T l R V U k E g Q U N S w 4 1 M S U N B I E l O V E V S T k E g R U 0 g U E F S R U R F U y A o M y k v V G l w b y B B b H R l c m F k b y 5 7 Q 2 9 s d W 1 u M i w x f S Z x d W 9 0 O y w m c X V v d D t T Z W N 0 a W 9 u M S 9 P U k M g L S A w M D g g L S B Q S U 5 U V V J B I E F D U s O N T E l D Q S B J T l R F U k 5 B I E V N I F B B U k V E R V M g K D M p L 1 R p c G 8 g Q W x 0 Z X J h Z G 8 u e 0 N v b H V t b j M s M n 0 m c X V v d D s s J n F 1 b 3 Q 7 U 2 V j d G l v b j E v T 1 J D I C 0 g M D A 4 I C 0 g U E l O V F V S Q S B B Q 1 L D j U x J Q 0 E g S U 5 U R V J O Q S B F T S B Q Q V J F R E V T I C g z K S 9 U a X B v I E F s d G V y Y W R v L n t D b 2 x 1 b W 4 0 L D N 9 J n F 1 b 3 Q 7 L C Z x d W 9 0 O 1 N l Y 3 R p b 2 4 x L 0 9 S Q y A t I D A w O C A t I F B J T l R V U k E g Q U N S w 4 1 M S U N B I E l O V E V S T k E g R U 0 g U E F S R U R F U y A o M y k v V G l w b y B B b H R l c m F k b y 5 7 Q 2 9 s d W 1 u N S w 0 f S Z x d W 9 0 O y w m c X V v d D t T Z W N 0 a W 9 u M S 9 P U k M g L S A w M D g g L S B Q S U 5 U V V J B I E F D U s O N T E l D Q S B J T l R F U k 5 B I E V N I F B B U k V E R V M g K D M p L 1 R p c G 8 g Q W x 0 Z X J h Z G 8 u e 0 N v b H V t b j Y s N X 0 m c X V v d D t d L C Z x d W 9 0 O 0 N v b H V t b k N v d W 5 0 J n F 1 b 3 Q 7 O j Y s J n F 1 b 3 Q 7 S 2 V 5 Q 2 9 s d W 1 u T m F t Z X M m c X V v d D s 6 W 1 0 s J n F 1 b 3 Q 7 Q 2 9 s d W 1 u S W R l b n R p d G l l c y Z x d W 9 0 O z p b J n F 1 b 3 Q 7 U 2 V j d G l v b j E v T 1 J D I C 0 g M D A 4 I C 0 g U E l O V F V S Q S B B Q 1 L D j U x J Q 0 E g S U 5 U R V J O Q S B F T S B Q Q V J F R E V T I C g z K S 9 U a X B v I E F s d G V y Y W R v L n t D b 2 x 1 b W 4 x L D B 9 J n F 1 b 3 Q 7 L C Z x d W 9 0 O 1 N l Y 3 R p b 2 4 x L 0 9 S Q y A t I D A w O C A t I F B J T l R V U k E g Q U N S w 4 1 M S U N B I E l O V E V S T k E g R U 0 g U E F S R U R F U y A o M y k v V G l w b y B B b H R l c m F k b y 5 7 Q 2 9 s d W 1 u M i w x f S Z x d W 9 0 O y w m c X V v d D t T Z W N 0 a W 9 u M S 9 P U k M g L S A w M D g g L S B Q S U 5 U V V J B I E F D U s O N T E l D Q S B J T l R F U k 5 B I E V N I F B B U k V E R V M g K D M p L 1 R p c G 8 g Q W x 0 Z X J h Z G 8 u e 0 N v b H V t b j M s M n 0 m c X V v d D s s J n F 1 b 3 Q 7 U 2 V j d G l v b j E v T 1 J D I C 0 g M D A 4 I C 0 g U E l O V F V S Q S B B Q 1 L D j U x J Q 0 E g S U 5 U R V J O Q S B F T S B Q Q V J F R E V T I C g z K S 9 U a X B v I E F s d G V y Y W R v L n t D b 2 x 1 b W 4 0 L D N 9 J n F 1 b 3 Q 7 L C Z x d W 9 0 O 1 N l Y 3 R p b 2 4 x L 0 9 S Q y A t I D A w O C A t I F B J T l R V U k E g Q U N S w 4 1 M S U N B I E l O V E V S T k E g R U 0 g U E F S R U R F U y A o M y k v V G l w b y B B b H R l c m F k b y 5 7 Q 2 9 s d W 1 u N S w 0 f S Z x d W 9 0 O y w m c X V v d D t T Z W N 0 a W 9 u M S 9 P U k M g L S A w M D g g L S B Q S U 5 U V V J B I E F D U s O N T E l D Q S B J T l R F U k 5 B I E V N I F B B U k V E R V M g K D M p L 1 R p c G 8 g Q W x 0 Z X J h Z G 8 u e 0 N v b H V t b j Y s N 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0 J T I w L S U y M F B P U l R B U y U y M C g 1 K T w v S X R l b V B h d G g + P C 9 J d G V t T G 9 j Y X R p b 2 4 + P F N 0 Y W J s Z U V u d H J p Z X M + P E V u d H J 5 I F R 5 c G U 9 I k F k Z G V k V G 9 E Y X R h T W 9 k Z W w i I F Z h b H V l P S J s M C I g L z 4 8 R W 5 0 c n k g V H l w Z T 0 i Q n V m Z m V y T m V 4 d F J l Z n J l c 2 g i I F Z h b H V l P S J s M S I g L z 4 8 R W 5 0 c n k g V H l w Z T 0 i R m l s b E N v d W 5 0 I i B W Y W x 1 Z T 0 i b D E 1 I i A v P j x F b n R y e S B U e X B l P S J G a W x s R W 5 h Y m x l Z C I g V m F s d W U 9 I m w w I i A v P j x F b n R y e S B U e X B l P S J G a W x s R X J y b 3 J D b 2 R l I i B W Y W x 1 Z T 0 i c 1 V u a 2 5 v d 2 4 i I C 8 + P E V u d H J 5 I F R 5 c G U 9 I k Z p b G x F c n J v c k N v d W 5 0 I i B W Y W x 1 Z T 0 i b D A i I C 8 + P E V u d H J 5 I F R 5 c G U 9 I k Z p b G x M Y X N 0 V X B k Y X R l Z C I g V m F s d W U 9 I m Q y M D I z L T A 4 L T A 5 V D E x O j A z O j U 5 L j Y 2 N z g 2 N j F 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U 2 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0 I C 0 g U E 9 S V E F T I C g 1 K S 9 U a X B v I E F s d G V y Y W R v L n t D b 2 x 1 b W 4 x L D B 9 J n F 1 b 3 Q 7 L C Z x d W 9 0 O 1 N l Y 3 R p b 2 4 x L 0 9 S Q y A t I D A w N C A t I F B P U l R B U y A o N S k v V G l w b y B B b H R l c m F k b y 5 7 Q 2 9 s d W 1 u M i w x f S Z x d W 9 0 O y w m c X V v d D t T Z W N 0 a W 9 u M S 9 P U k M g L S A w M D Q g L S B Q T 1 J U Q V M g K D U p L 1 R p c G 8 g Q W x 0 Z X J h Z G 8 u e 0 N v b H V t b j M s M n 0 m c X V v d D s s J n F 1 b 3 Q 7 U 2 V j d G l v b j E v T 1 J D I C 0 g M D A 0 I C 0 g U E 9 S V E F T I C g 1 K S 9 U a X B v I E F s d G V y Y W R v L n t D b 2 x 1 b W 4 0 L D N 9 J n F 1 b 3 Q 7 L C Z x d W 9 0 O 1 N l Y 3 R p b 2 4 x L 0 9 S Q y A t I D A w N C A t I F B P U l R B U y A o N S k v V G l w b y B B b H R l c m F k b y 5 7 Q 2 9 s d W 1 u N S w 0 f S Z x d W 9 0 O y w m c X V v d D t T Z W N 0 a W 9 u M S 9 P U k M g L S A w M D Q g L S B Q T 1 J U Q V M g K D U p L 1 R p c G 8 g Q W x 0 Z X J h Z G 8 u e 0 N v b H V t b j Y s N X 0 m c X V v d D t d L C Z x d W 9 0 O 0 N v b H V t b k N v d W 5 0 J n F 1 b 3 Q 7 O j Y s J n F 1 b 3 Q 7 S 2 V 5 Q 2 9 s d W 1 u T m F t Z X M m c X V v d D s 6 W 1 0 s J n F 1 b 3 Q 7 Q 2 9 s d W 1 u S W R l b n R p d G l l c y Z x d W 9 0 O z p b J n F 1 b 3 Q 7 U 2 V j d G l v b j E v T 1 J D I C 0 g M D A 0 I C 0 g U E 9 S V E F T I C g 1 K S 9 U a X B v I E F s d G V y Y W R v L n t D b 2 x 1 b W 4 x L D B 9 J n F 1 b 3 Q 7 L C Z x d W 9 0 O 1 N l Y 3 R p b 2 4 x L 0 9 S Q y A t I D A w N C A t I F B P U l R B U y A o N S k v V G l w b y B B b H R l c m F k b y 5 7 Q 2 9 s d W 1 u M i w x f S Z x d W 9 0 O y w m c X V v d D t T Z W N 0 a W 9 u M S 9 P U k M g L S A w M D Q g L S B Q T 1 J U Q V M g K D U p L 1 R p c G 8 g Q W x 0 Z X J h Z G 8 u e 0 N v b H V t b j M s M n 0 m c X V v d D s s J n F 1 b 3 Q 7 U 2 V j d G l v b j E v T 1 J D I C 0 g M D A 0 I C 0 g U E 9 S V E F T I C g 1 K S 9 U a X B v I E F s d G V y Y W R v L n t D b 2 x 1 b W 4 0 L D N 9 J n F 1 b 3 Q 7 L C Z x d W 9 0 O 1 N l Y 3 R p b 2 4 x L 0 9 S Q y A t I D A w N C A t I F B P U l R B U y A o N S k v V G l w b y B B b H R l c m F k b y 5 7 Q 2 9 s d W 1 u N S w 0 f S Z x d W 9 0 O y w m c X V v d D t T Z W N 0 a W 9 u M S 9 P U k M g L S A w M D Q g L S B Q T 1 J U Q V M g K D U p L 1 R p c G 8 g Q W x 0 Z X J h Z G 8 u e 0 N v b H V t b j Y s N 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2 J T I w L S U y M F R B Q k V M Q S U y M E R F J T I w T E 9 V J U M z J T g 3 Q V M 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M t M D g t M D l U M T E 6 M z I 6 N T A u N z Y y O T c x N l o i I C 8 + P E V u d H J 5 I F R 5 c G U 9 I k Z p b G x D b 2 x 1 b W 5 U e X B l c y I g V m F s d W U 9 I n N C Z 1 k 9 I i A v P j x F b n R y e S B U e X B l P S J G a W x s Q 2 9 s d W 1 u T m F t Z X M i I F Z h b H V l P S J z W y Z x d W 9 0 O 0 N v b H V t b j E m c X V v d D s s J n F 1 b 3 Q 7 Q 2 9 s d W 1 u M 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M j Q z I i A v P j x F b n R y e S B U e X B l P S J S Z W N v d m V y e V R h c m d l d F N o Z W V 0 I i B W Y W x 1 Z T 0 i c 0 J B T k N P I E R B R E 9 T I E F S U S I g L z 4 8 R W 5 0 c n k g V H l w Z T 0 i U m V s Y X R p b 2 5 z a G l w S W 5 m b 0 N v b n R h a W 5 l c i I g V m F s d W U 9 I n N 7 J n F 1 b 3 Q 7 Y 2 9 s d W 1 u Q 2 9 1 b n Q m c X V v d D s 6 M i w m c X V v d D t r Z X l D b 2 x 1 b W 5 O Y W 1 l c y Z x d W 9 0 O z p b X S w m c X V v d D t x d W V y e V J l b G F 0 a W 9 u c 2 h p c H M m c X V v d D s 6 W 1 0 s J n F 1 b 3 Q 7 Y 2 9 s d W 1 u S W R l b n R p d G l l c y Z x d W 9 0 O z p b J n F 1 b 3 Q 7 U 2 V j d G l v b j E v T 1 J D I C 0 g M D A 2 I C 0 g V E F C R U x B I E R F I E x P V c O H Q V M v V G l w b y B B b H R l c m F k b y 5 7 Q 2 9 s d W 1 u M S w w f S Z x d W 9 0 O y w m c X V v d D t T Z W N 0 a W 9 u M S 9 P U k M g L S A w M D Y g L S B U Q U J F T E E g R E U g T E 9 V w 4 d B U y 9 U a X B v I E F s d G V y Y W R v L n t D b 2 x 1 b W 4 y L D F 9 J n F 1 b 3 Q 7 X S w m c X V v d D t D b 2 x 1 b W 5 D b 3 V u d C Z x d W 9 0 O z o y L C Z x d W 9 0 O 0 t l e U N v b H V t b k 5 h b W V z J n F 1 b 3 Q 7 O l t d L C Z x d W 9 0 O 0 N v b H V t b k l k Z W 5 0 a X R p Z X M m c X V v d D s 6 W y Z x d W 9 0 O 1 N l Y 3 R p b 2 4 x L 0 9 S Q y A t I D A w N i A t I F R B Q k V M Q S B E R S B M T 1 X D h 0 F T L 1 R p c G 8 g Q W x 0 Z X J h Z G 8 u e 0 N v b H V t b j E s M H 0 m c X V v d D s s J n F 1 b 3 Q 7 U 2 V j d G l v b j E v T 1 J D I C 0 g M D A 2 I C 0 g V E F C R U x B I E R F I E x P V c O H Q V M v V G l w b y B B b H R l c m F k b y 5 7 Q 2 9 s d W 1 u M i w x 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Y l M j A t J T I w Q U N F U 1 M l Q z M l O T N S S U 9 T J T I w R V N Q R U N J Q U l T P C 9 J d G V t U G F 0 a D 4 8 L 0 l 0 Z W 1 M b 2 N h d G l v b j 4 8 U 3 R h Y m x l R W 5 0 c m l l c z 4 8 R W 5 0 c n k g V H l w Z T 0 i Q W R k Z W R U b 0 R h d G F N b 2 R l b C I g V m F s d W U 9 I m w w I i A v P j x F b n R y e S B U e X B l P S J C d W Z m Z X J O Z X h 0 U m V m c m V z a C I g V m F s d W U 9 I m w x I i A v P j x F b n R y e S B U e X B l P S J G a W x s Q 2 9 1 b n Q i I F Z h b H V l P S J s O C I g L z 4 8 R W 5 0 c n k g V H l w Z T 0 i R m l s b E V u Y W J s Z W Q i I F Z h b H V l P S J s M C I g L z 4 8 R W 5 0 c n k g V H l w Z T 0 i R m l s b E V y c m 9 y Q 2 9 k Z S I g V m F s d W U 9 I n N V b m t u b 3 d u I i A v P j x F b n R y e S B U e X B l P S J G a W x s R X J y b 3 J D b 3 V u d C I g V m F s d W U 9 I m w w I i A v P j x F b n R y e S B U e X B l P S J G a W x s T G F z d F V w Z G F 0 Z W Q i I F Z h b H V l P S J k M j A y M y 0 w O C 0 w O V Q x M T o z M z o x M y 4 2 M T k 0 M T I x W i I g L z 4 8 R W 5 0 c n k g V H l w Z T 0 i R m l s b E N v b H V t b l R 5 c G V z I i B W Y W x 1 Z T 0 i c 0 J n W T 0 i I C 8 + P E V u d H J 5 I F R 5 c G U 9 I k Z p b G x D b 2 x 1 b W 5 O Y W 1 l c y I g V m F s d W U 9 I n N b J n F 1 b 3 Q 7 Q 2 9 s d W 1 u M S Z x d W 9 0 O y w m c X V v d D t D b 2 x 1 b W 4 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N v d m V y e V R h c m d l d E N v b H V t b i I g V m F s d W U 9 I m w y I i A v P j x F b n R y e S B U e X B l P S J S Z W N v d m V y e V R h c m d l d F J v d y I g V m F s d W U 9 I m w y N T U i I C 8 + P E V u d H J 5 I F R 5 c G U 9 I l J l Y 2 9 2 Z X J 5 V G F y Z 2 V 0 U 2 h l Z X Q i I F Z h b H V l P S J z Q k F O Q 0 8 g R E F E T 1 M g Q V J R I i A v P j x F b n R y e S B U e X B l P S J S Z W x h d G l v b n N o a X B J b m Z v Q 2 9 u d G F p b m V y I i B W Y W x 1 Z T 0 i c 3 s m c X V v d D t j b 2 x 1 b W 5 D b 3 V u d C Z x d W 9 0 O z o y L C Z x d W 9 0 O 2 t l e U N v b H V t b k 5 h b W V z J n F 1 b 3 Q 7 O l t d L C Z x d W 9 0 O 3 F 1 Z X J 5 U m V s Y X R p b 2 5 z a G l w c y Z x d W 9 0 O z p b X S w m c X V v d D t j b 2 x 1 b W 5 J Z G V u d G l 0 a W V z J n F 1 b 3 Q 7 O l s m c X V v d D t T Z W N 0 a W 9 u M S 9 P U k M g L S A w M D Y g L S B B Q 0 V T U 8 O T U k l P U y B F U 1 B F Q 0 l B S V M v V G l w b y B B b H R l c m F k b y 5 7 Q 2 9 s d W 1 u M S w w f S Z x d W 9 0 O y w m c X V v d D t T Z W N 0 a W 9 u M S 9 P U k M g L S A w M D Y g L S B B Q 0 V T U 8 O T U k l P U y B F U 1 B F Q 0 l B S V M v V G l w b y B B b H R l c m F k b y 5 7 Q 2 9 s d W 1 u M i w x f S Z x d W 9 0 O 1 0 s J n F 1 b 3 Q 7 Q 2 9 s d W 1 u Q 2 9 1 b n Q m c X V v d D s 6 M i w m c X V v d D t L Z X l D b 2 x 1 b W 5 O Y W 1 l c y Z x d W 9 0 O z p b X S w m c X V v d D t D b 2 x 1 b W 5 J Z G V u d G l 0 a W V z J n F 1 b 3 Q 7 O l s m c X V v d D t T Z W N 0 a W 9 u M S 9 P U k M g L S A w M D Y g L S B B Q 0 V T U 8 O T U k l P U y B F U 1 B F Q 0 l B S V M v V G l w b y B B b H R l c m F k b y 5 7 Q 2 9 s d W 1 u M S w w f S Z x d W 9 0 O y w m c X V v d D t T Z W N 0 a W 9 u M S 9 P U k M g L S A w M D Y g L S B B Q 0 V T U 8 O T U k l P U y B F U 1 B F Q 0 l B S V M v V G l w b y B B b H R l c m F k b y 5 7 Q 2 9 s d W 1 u M i w x 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Y l M j A t J T I w V E F C R U x B J T I w R E U l M j B C Q U 5 D Q U R B 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4 L T A 5 V D E x O j Q y O j U z L j Q 0 M T c y M D F a I i A v P j x F b n R y e S B U e X B l P S J G a W x s Q 2 9 s d W 1 u V H l w Z X M i I F Z h b H V l P S J z Q m d Z P S I g L z 4 8 R W 5 0 c n k g V H l w Z T 0 i R m l s b E N v b H V t b k 5 h b W V z I i B W Y W x 1 Z T 0 i c 1 s m c X V v d D t D b 2 x 1 b W 4 x J n F 1 b 3 Q 7 L C Z x d W 9 0 O 0 N v b H V t b j I 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I 2 O C I g L z 4 8 R W 5 0 c n k g V H l w Z T 0 i U m V j b 3 Z l c n l U Y X J n Z X R T a G V l d C I g V m F s d W U 9 I n N C Q U 5 D T y B E Q U R P U y B B U l E i I C 8 + P E V u d H J 5 I F R 5 c G U 9 I l J l b G F 0 a W 9 u c 2 h p c E l u Z m 9 D b 2 5 0 Y W l u Z X I i I F Z h b H V l P S J z e y Z x d W 9 0 O 2 N v b H V t b k N v d W 5 0 J n F 1 b 3 Q 7 O j I s J n F 1 b 3 Q 7 a 2 V 5 Q 2 9 s d W 1 u T m F t Z X M m c X V v d D s 6 W 1 0 s J n F 1 b 3 Q 7 c X V l c n l S Z W x h d G l v b n N o a X B z J n F 1 b 3 Q 7 O l t d L C Z x d W 9 0 O 2 N v b H V t b k l k Z W 5 0 a X R p Z X M m c X V v d D s 6 W y Z x d W 9 0 O 1 N l Y 3 R p b 2 4 x L 0 9 S Q y A t I D A w N i A t I F R B Q k V M Q S B E R S B C Q U 5 D Q U R B L 1 R p c G 8 g Q W x 0 Z X J h Z G 8 u e 0 N v b H V t b j E s M H 0 m c X V v d D s s J n F 1 b 3 Q 7 U 2 V j d G l v b j E v T 1 J D I C 0 g M D A 2 I C 0 g V E F C R U x B I E R F I E J B T k N B R E E v V G l w b y B B b H R l c m F k b y 5 7 Q 2 9 s d W 1 u M i w x f S Z x d W 9 0 O 1 0 s J n F 1 b 3 Q 7 Q 2 9 s d W 1 u Q 2 9 1 b n Q m c X V v d D s 6 M i w m c X V v d D t L Z X l D b 2 x 1 b W 5 O Y W 1 l c y Z x d W 9 0 O z p b X S w m c X V v d D t D b 2 x 1 b W 5 J Z G V u d G l 0 a W V z J n F 1 b 3 Q 7 O l s m c X V v d D t T Z W N 0 a W 9 u M S 9 P U k M g L S A w M D Y g L S B U Q U J F T E E g R E U g Q k F O Q 0 F E Q S 9 U a X B v I E F s d G V y Y W R v L n t D b 2 x 1 b W 4 x L D B 9 J n F 1 b 3 Q 7 L C Z x d W 9 0 O 1 N l Y 3 R p b 2 4 x L 0 9 S Q y A t I D A w N i A t I F R B Q k V M Q S B E R S B C Q U 5 D Q U R B L 1 R p c G 8 g Q W x 0 Z X J h Z G 8 u e 0 N v b H V t b j I s M 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2 J T I w L S U y M E F D R V N T J U M z J T k z U k l P U y U y M E V T U E V D S U F J U y U y M C g y K 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R X J y b 3 J D b 3 V u d C I g V m F s d W U 9 I m w w I i A v P j x F b n R y e S B U e X B l P S J G a W x s T G F z d F V w Z G F 0 Z W Q i I F Z h b H V l P S J k M j A y M y 0 w O C 0 w O V Q x M j o y M T o x N y 4 1 O T M 0 N T Q y W i I g L z 4 8 R W 5 0 c n k g V H l w Z T 0 i R m l s b E N v b H V t b l R 5 c G V z I i B W Y W x 1 Z T 0 i c 0 J n W T 0 i I C 8 + P E V u d H J 5 I F R 5 c G U 9 I k Z p b G x D b 2 x 1 b W 5 O Y W 1 l c y I g V m F s d W U 9 I n N b J n F 1 b 3 Q 7 Q 2 9 s d W 1 u M S Z x d W 9 0 O y w m c X V v d D t D b 2 x 1 b W 4 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N v d m V y e V R h c m d l d E N v b H V t b i I g V m F s d W U 9 I m w y I i A v P j x F b n R y e S B U e X B l P S J S Z W N v d m V y e V R h c m d l d F J v d y I g V m F s d W U 9 I m w y N T U i I C 8 + P E V u d H J 5 I F R 5 c G U 9 I l J l Y 2 9 2 Z X J 5 V G F y Z 2 V 0 U 2 h l Z X Q i I F Z h b H V l P S J z Q k F O Q 0 8 g R E F E T 1 M g Q V J R I i A v P j x F b n R y e S B U e X B l P S J S Z W x h d G l v b n N o a X B J b m Z v Q 2 9 u d G F p b m V y I i B W Y W x 1 Z T 0 i c 3 s m c X V v d D t j b 2 x 1 b W 5 D b 3 V u d C Z x d W 9 0 O z o y L C Z x d W 9 0 O 2 t l e U N v b H V t b k 5 h b W V z J n F 1 b 3 Q 7 O l t d L C Z x d W 9 0 O 3 F 1 Z X J 5 U m V s Y X R p b 2 5 z a G l w c y Z x d W 9 0 O z p b X S w m c X V v d D t j b 2 x 1 b W 5 J Z G V u d G l 0 a W V z J n F 1 b 3 Q 7 O l s m c X V v d D t T Z W N 0 a W 9 u M S 9 P U k M g L S A w M D Y g L S B B Q 0 V T U 8 O T U k l P U y B F U 1 B F Q 0 l B S V M g K D I p L 1 R p c G 8 g Q W x 0 Z X J h Z G 8 u e 0 N v b H V t b j E s M H 0 m c X V v d D s s J n F 1 b 3 Q 7 U 2 V j d G l v b j E v T 1 J D I C 0 g M D A 2 I C 0 g Q U N F U 1 P D k 1 J J T 1 M g R V N Q R U N J Q U l T I C g y K S 9 U a X B v I E F s d G V y Y W R v L n t D b 2 x 1 b W 4 y L D F 9 J n F 1 b 3 Q 7 X S w m c X V v d D t D b 2 x 1 b W 5 D b 3 V u d C Z x d W 9 0 O z o y L C Z x d W 9 0 O 0 t l e U N v b H V t b k 5 h b W V z J n F 1 b 3 Q 7 O l t d L C Z x d W 9 0 O 0 N v b H V t b k l k Z W 5 0 a X R p Z X M m c X V v d D s 6 W y Z x d W 9 0 O 1 N l Y 3 R p b 2 4 x L 0 9 S Q y A t I D A w N i A t I E F D R V N T w 5 N S S U 9 T I E V T U E V D S U F J U y A o M i k v V G l w b y B B b H R l c m F k b y 5 7 Q 2 9 s d W 1 u M S w w f S Z x d W 9 0 O y w m c X V v d D t T Z W N 0 a W 9 u M S 9 P U k M g L S A w M D Y g L S B B Q 0 V T U 8 O T U k l P U y B F U 1 B F Q 0 l B S V M g K D I p L 1 R p c G 8 g Q W x 0 Z X J h Z G 8 u e 0 N v b H V t b j I s M 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3 J T I w U E l T T y U y M F V S Q k F O S V p B J U M z J T g 3 J U M z J T g z T z 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R X J y b 3 J D b 3 V u d C I g V m F s d W U 9 I m w w I i A v P j x F b n R y e S B U e X B l P S J G a W x s T G F z d F V w Z G F 0 Z W Q i I F Z h b H V l P S J k M j A y M y 0 w O C 0 w O V Q x N T o w M D o z O C 4 1 M z c y M j E 1 W i I g L z 4 8 R W 5 0 c n k g V H l w Z T 0 i R m l s b E N v b H V t b l R 5 c G V z I i B W Y W x 1 Z T 0 i c 0 J n W T 0 i I C 8 + P E V u d H J 5 I F R 5 c G U 9 I k Z p b G x D b 2 x 1 b W 5 O Y W 1 l c y I g V m F s d W U 9 I n N b J n F 1 b 3 Q 7 Q 2 9 s d W 1 u M S Z x d W 9 0 O y w m c X V v d D t D b 2 x 1 b W 4 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N v d m V y e V R h c m d l d E N v b H V t b i I g V m F s d W U 9 I m w y I i A v P j x F b n R y e S B U e X B l P S J S Z W N v d m V y e V R h c m d l d F J v d y I g V m F s d W U 9 I m w y O D A i I C 8 + P E V u d H J 5 I F R 5 c G U 9 I l J l Y 2 9 2 Z X J 5 V G F y Z 2 V 0 U 2 h l Z X Q i I F Z h b H V l P S J z Q k F O Q 0 8 g R E F E T 1 M g Q V J R I i A v P j x F b n R y e S B U e X B l P S J S Z W x h d G l v b n N o a X B J b m Z v Q 2 9 u d G F p b m V y I i B W Y W x 1 Z T 0 i c 3 s m c X V v d D t j b 2 x 1 b W 5 D b 3 V u d C Z x d W 9 0 O z o y L C Z x d W 9 0 O 2 t l e U N v b H V t b k 5 h b W V z J n F 1 b 3 Q 7 O l t d L C Z x d W 9 0 O 3 F 1 Z X J 5 U m V s Y X R p b 2 5 z a G l w c y Z x d W 9 0 O z p b X S w m c X V v d D t j b 2 x 1 b W 5 J Z G V u d G l 0 a W V z J n F 1 b 3 Q 7 O l s m c X V v d D t T Z W N 0 a W 9 u M S 9 P U k M g L S A w M D c g U E l T T y B V U k J B T k l a Q c O H w 4 N P L 1 R p c G 8 g Q W x 0 Z X J h Z G 8 u e 0 N v b H V t b j E s M H 0 m c X V v d D s s J n F 1 b 3 Q 7 U 2 V j d G l v b j E v T 1 J D I C 0 g M D A 3 I F B J U 0 8 g V V J C Q U 5 J W k H D h 8 O D T y 9 U a X B v I E F s d G V y Y W R v L n t D b 2 x 1 b W 4 y L D F 9 J n F 1 b 3 Q 7 X S w m c X V v d D t D b 2 x 1 b W 5 D b 3 V u d C Z x d W 9 0 O z o y L C Z x d W 9 0 O 0 t l e U N v b H V t b k 5 h b W V z J n F 1 b 3 Q 7 O l t d L C Z x d W 9 0 O 0 N v b H V t b k l k Z W 5 0 a X R p Z X M m c X V v d D s 6 W y Z x d W 9 0 O 1 N l Y 3 R p b 2 4 x L 0 9 S Q y A t I D A w N y B Q S V N P I F V S Q k F O S V p B w 4 f D g 0 8 v V G l w b y B B b H R l c m F k b y 5 7 Q 2 9 s d W 1 u M S w w f S Z x d W 9 0 O y w m c X V v d D t T Z W N 0 a W 9 u M S 9 P U k M g L S A w M D c g U E l T T y B V U k J B T k l a Q c O H w 4 N P L 1 R p c G 8 g Q W x 0 Z X J h Z G 8 u e 0 N v b H V t b j I s M 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0 J T I w L S U y M F B P U l R B U y U y M C g 2 K T w v S X R l b V B h d G g + P C 9 J d G V t T G 9 j Y X R p b 2 4 + P F N 0 Y W J s Z U V u d H J p Z X M + P E V u d H J 5 I F R 5 c G U 9 I k F k Z G V k V G 9 E Y X R h T W 9 k Z W w i I F Z h b H V l P S J s M C I g L z 4 8 R W 5 0 c n k g V H l w Z T 0 i Q n V m Z m V y T m V 4 d F J l Z n J l c 2 g i I F Z h b H V l P S J s M S I g L z 4 8 R W 5 0 c n k g V H l w Z T 0 i R m l s b E N v d W 5 0 I i B W Y W x 1 Z T 0 i b D E 0 I i A v P j x F b n R y e S B U e X B l P S J G a W x s R W 5 h Y m x l Z C I g V m F s d W U 9 I m w w I i A v P j x F b n R y e S B U e X B l P S J G a W x s R X J y b 3 J D b 2 R l I i B W Y W x 1 Z T 0 i c 1 V u a 2 5 v d 2 4 i I C 8 + P E V u d H J 5 I F R 5 c G U 9 I k Z p b G x F c n J v c k N v d W 5 0 I i B W Y W x 1 Z T 0 i b D A i I C 8 + P E V u d H J 5 I F R 5 c G U 9 I k Z p b G x M Y X N 0 V X B k Y X R l Z C I g V m F s d W U 9 I m Q y M D I z L T A 4 L T A 5 V D E 3 O j I 5 O j E 4 L j k 2 O T Y 2 N z F 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U 2 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0 I C 0 g U E 9 S V E F T I C g 2 K S 9 U a X B v I E F s d G V y Y W R v L n t D b 2 x 1 b W 4 x L D B 9 J n F 1 b 3 Q 7 L C Z x d W 9 0 O 1 N l Y 3 R p b 2 4 x L 0 9 S Q y A t I D A w N C A t I F B P U l R B U y A o N i k v V G l w b y B B b H R l c m F k b y 5 7 Q 2 9 s d W 1 u M i w x f S Z x d W 9 0 O y w m c X V v d D t T Z W N 0 a W 9 u M S 9 P U k M g L S A w M D Q g L S B Q T 1 J U Q V M g K D Y p L 1 R p c G 8 g Q W x 0 Z X J h Z G 8 u e 0 N v b H V t b j M s M n 0 m c X V v d D s s J n F 1 b 3 Q 7 U 2 V j d G l v b j E v T 1 J D I C 0 g M D A 0 I C 0 g U E 9 S V E F T I C g 2 K S 9 U a X B v I E F s d G V y Y W R v L n t D b 2 x 1 b W 4 0 L D N 9 J n F 1 b 3 Q 7 L C Z x d W 9 0 O 1 N l Y 3 R p b 2 4 x L 0 9 S Q y A t I D A w N C A t I F B P U l R B U y A o N i k v V G l w b y B B b H R l c m F k b y 5 7 Q 2 9 s d W 1 u N S w 0 f S Z x d W 9 0 O y w m c X V v d D t T Z W N 0 a W 9 u M S 9 P U k M g L S A w M D Q g L S B Q T 1 J U Q V M g K D Y p L 1 R p c G 8 g Q W x 0 Z X J h Z G 8 u e 0 N v b H V t b j Y s N X 0 m c X V v d D t d L C Z x d W 9 0 O 0 N v b H V t b k N v d W 5 0 J n F 1 b 3 Q 7 O j Y s J n F 1 b 3 Q 7 S 2 V 5 Q 2 9 s d W 1 u T m F t Z X M m c X V v d D s 6 W 1 0 s J n F 1 b 3 Q 7 Q 2 9 s d W 1 u S W R l b n R p d G l l c y Z x d W 9 0 O z p b J n F 1 b 3 Q 7 U 2 V j d G l v b j E v T 1 J D I C 0 g M D A 0 I C 0 g U E 9 S V E F T I C g 2 K S 9 U a X B v I E F s d G V y Y W R v L n t D b 2 x 1 b W 4 x L D B 9 J n F 1 b 3 Q 7 L C Z x d W 9 0 O 1 N l Y 3 R p b 2 4 x L 0 9 S Q y A t I D A w N C A t I F B P U l R B U y A o N i k v V G l w b y B B b H R l c m F k b y 5 7 Q 2 9 s d W 1 u M i w x f S Z x d W 9 0 O y w m c X V v d D t T Z W N 0 a W 9 u M S 9 P U k M g L S A w M D Q g L S B Q T 1 J U Q V M g K D Y p L 1 R p c G 8 g Q W x 0 Z X J h Z G 8 u e 0 N v b H V t b j M s M n 0 m c X V v d D s s J n F 1 b 3 Q 7 U 2 V j d G l v b j E v T 1 J D I C 0 g M D A 0 I C 0 g U E 9 S V E F T I C g 2 K S 9 U a X B v I E F s d G V y Y W R v L n t D b 2 x 1 b W 4 0 L D N 9 J n F 1 b 3 Q 7 L C Z x d W 9 0 O 1 N l Y 3 R p b 2 4 x L 0 9 S Q y A t I D A w N C A t I F B P U l R B U y A o N i k v V G l w b y B B b H R l c m F k b y 5 7 Q 2 9 s d W 1 u N S w 0 f S Z x d W 9 0 O y w m c X V v d D t T Z W N 0 a W 9 u M S 9 P U k M g L S A w M D Q g L S B Q T 1 J U Q V M g K D Y p L 1 R p c G 8 g Q W x 0 Z X J h Z G 8 u e 0 N v b H V t b j Y s N 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0 J T I w L S U y M F B P U l R B U y U y M C g 3 K T w v S X R l b V B h d G g + P C 9 J d G V t T G 9 j Y X R p b 2 4 + P F N 0 Y W J s Z U V u d H J p Z X M + P E V u d H J 5 I F R 5 c G U 9 I k F k Z G V k V G 9 E Y X R h T W 9 k Z W w i I F Z h b H V l P S J s M C I g L z 4 8 R W 5 0 c n k g V H l w Z T 0 i Q n V m Z m V y T m V 4 d F J l Z n J l c 2 g i I F Z h b H V l P S J s M S I g L z 4 8 R W 5 0 c n k g V H l w Z T 0 i R m l s b E N v d W 5 0 I i B W Y W x 1 Z T 0 i b D E 0 I i A v P j x F b n R y e S B U e X B l P S J G a W x s R W 5 h Y m x l Z C I g V m F s d W U 9 I m w w I i A v P j x F b n R y e S B U e X B l P S J G a W x s R X J y b 3 J D b 2 R l I i B W Y W x 1 Z T 0 i c 1 V u a 2 5 v d 2 4 i I C 8 + P E V u d H J 5 I F R 5 c G U 9 I k Z p b G x F c n J v c k N v d W 5 0 I i B W Y W x 1 Z T 0 i b D A i I C 8 + P E V u d H J 5 I F R 5 c G U 9 I k Z p b G x M Y X N 0 V X B k Y X R l Z C I g V m F s d W U 9 I m Q y M D I z L T A 4 L T A 5 V D E 3 O j M x O j E 1 L j I 2 M D k y M D R 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U 2 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0 I C 0 g U E 9 S V E F T I C g 3 K S 9 U a X B v I E F s d G V y Y W R v L n t D b 2 x 1 b W 4 x L D B 9 J n F 1 b 3 Q 7 L C Z x d W 9 0 O 1 N l Y 3 R p b 2 4 x L 0 9 S Q y A t I D A w N C A t I F B P U l R B U y A o N y k v V G l w b y B B b H R l c m F k b y 5 7 Q 2 9 s d W 1 u M i w x f S Z x d W 9 0 O y w m c X V v d D t T Z W N 0 a W 9 u M S 9 P U k M g L S A w M D Q g L S B Q T 1 J U Q V M g K D c p L 1 R p c G 8 g Q W x 0 Z X J h Z G 8 u e 0 N v b H V t b j M s M n 0 m c X V v d D s s J n F 1 b 3 Q 7 U 2 V j d G l v b j E v T 1 J D I C 0 g M D A 0 I C 0 g U E 9 S V E F T I C g 3 K S 9 U a X B v I E F s d G V y Y W R v L n t D b 2 x 1 b W 4 0 L D N 9 J n F 1 b 3 Q 7 L C Z x d W 9 0 O 1 N l Y 3 R p b 2 4 x L 0 9 S Q y A t I D A w N C A t I F B P U l R B U y A o N y k v V G l w b y B B b H R l c m F k b y 5 7 Q 2 9 s d W 1 u N S w 0 f S Z x d W 9 0 O y w m c X V v d D t T Z W N 0 a W 9 u M S 9 P U k M g L S A w M D Q g L S B Q T 1 J U Q V M g K D c p L 1 R p c G 8 g Q W x 0 Z X J h Z G 8 u e 0 N v b H V t b j Y s N X 0 m c X V v d D t d L C Z x d W 9 0 O 0 N v b H V t b k N v d W 5 0 J n F 1 b 3 Q 7 O j Y s J n F 1 b 3 Q 7 S 2 V 5 Q 2 9 s d W 1 u T m F t Z X M m c X V v d D s 6 W 1 0 s J n F 1 b 3 Q 7 Q 2 9 s d W 1 u S W R l b n R p d G l l c y Z x d W 9 0 O z p b J n F 1 b 3 Q 7 U 2 V j d G l v b j E v T 1 J D I C 0 g M D A 0 I C 0 g U E 9 S V E F T I C g 3 K S 9 U a X B v I E F s d G V y Y W R v L n t D b 2 x 1 b W 4 x L D B 9 J n F 1 b 3 Q 7 L C Z x d W 9 0 O 1 N l Y 3 R p b 2 4 x L 0 9 S Q y A t I D A w N C A t I F B P U l R B U y A o N y k v V G l w b y B B b H R l c m F k b y 5 7 Q 2 9 s d W 1 u M i w x f S Z x d W 9 0 O y w m c X V v d D t T Z W N 0 a W 9 u M S 9 P U k M g L S A w M D Q g L S B Q T 1 J U Q V M g K D c p L 1 R p c G 8 g Q W x 0 Z X J h Z G 8 u e 0 N v b H V t b j M s M n 0 m c X V v d D s s J n F 1 b 3 Q 7 U 2 V j d G l v b j E v T 1 J D I C 0 g M D A 0 I C 0 g U E 9 S V E F T I C g 3 K S 9 U a X B v I E F s d G V y Y W R v L n t D b 2 x 1 b W 4 0 L D N 9 J n F 1 b 3 Q 7 L C Z x d W 9 0 O 1 N l Y 3 R p b 2 4 x L 0 9 S Q y A t I D A w N C A t I F B P U l R B U y A o N y k v V G l w b y B B b H R l c m F k b y 5 7 Q 2 9 s d W 1 u N S w 0 f S Z x d W 9 0 O y w m c X V v d D t T Z W N 0 a W 9 u M S 9 P U k M g L S A w M D Q g L S B Q T 1 J U Q V M g K D c p L 1 R p c G 8 g Q W x 0 Z X J h Z G 8 u e 0 N v b H V t b j Y s N 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x J T I w L S U y M F Z F U k d B J T I w R E U l M j B Q T 1 J U Q V M l M j B H R V J B T C U y M C g z K T w v S X R l b V B h d G g + P C 9 J d G V t T G 9 j Y X R p b 2 4 + P F N 0 Y W J s Z U V u d H J p Z X M + P E V u d H J 5 I F R 5 c G U 9 I k F k Z G V k V G 9 E Y X R h T W 9 k Z W w i I F Z h b H V l P S J s M C I g L z 4 8 R W 5 0 c n k g V H l w Z T 0 i Q n V m Z m V y T m V 4 d F J l Z n J l c 2 g i I F Z h b H V l P S J s M S I g L z 4 8 R W 5 0 c n k g V H l w Z T 0 i R m l s b E N v d W 5 0 I i B W Y W x 1 Z T 0 i b D E x I i A v P j x F b n R y e S B U e X B l P S J G a W x s R W 5 h Y m x l Z C I g V m F s d W U 9 I m w w I i A v P j x F b n R y e S B U e X B l P S J G a W x s R X J y b 3 J D b 2 R l I i B W Y W x 1 Z T 0 i c 1 V u a 2 5 v d 2 4 i I C 8 + P E V u d H J 5 I F R 5 c G U 9 I k Z p b G x F c n J v c k N v d W 5 0 I i B W Y W x 1 Z T 0 i b D A i I C 8 + P E V u d H J 5 I F R 5 c G U 9 I k Z p b G x M Y X N 0 V X B k Y X R l Z C I g V m F s d W U 9 I m Q y M D I z L T A 4 L T A 5 V D E 3 O j M 2 O j E w L j I 4 M j c 2 O T R 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M T A 4 I i A v P j x F b n R y e S B U e X B l P S J S Z W N v d m V y e V R h c m d l d F N o Z W V 0 I i B W Y W x 1 Z T 0 i c 0 J B T k N P I E R B R E 9 T I E F S U S I g L z 4 8 R W 5 0 c n k g V H l w Z T 0 i U m V s Y X R p b 2 5 z a G l w S W 5 m b 0 N v b n R h a W 5 l c i I g V m F s d W U 9 I n N 7 J n F 1 b 3 Q 7 Y 2 9 s d W 1 u Q 2 9 1 b n Q m c X V v d D s 6 N C w m c X V v d D t r Z X l D b 2 x 1 b W 5 O Y W 1 l c y Z x d W 9 0 O z p b X S w m c X V v d D t x d W V y e V J l b G F 0 a W 9 u c 2 h p c H M m c X V v d D s 6 W 1 0 s J n F 1 b 3 Q 7 Y 2 9 s d W 1 u S W R l b n R p d G l l c y Z x d W 9 0 O z p b J n F 1 b 3 Q 7 U 2 V j d G l v b j E v T 1 J D I C 0 g M D A x I C 0 g V k V S R 0 E g R E U g U E 9 S V E F T I E d F U k F M I C g z K S 9 U a X B v I E F s d G V y Y W R v L n t D b 2 x 1 b W 4 x L D B 9 J n F 1 b 3 Q 7 L C Z x d W 9 0 O 1 N l Y 3 R p b 2 4 x L 0 9 S Q y A t I D A w M S A t I F Z F U k d B I E R F I F B P U l R B U y B H R V J B T C A o M y k v V G l w b y B B b H R l c m F k b y 5 7 Q 2 9 s d W 1 u M i w x f S Z x d W 9 0 O y w m c X V v d D t T Z W N 0 a W 9 u M S 9 P U k M g L S A w M D E g L S B W R V J H Q S B E R S B Q T 1 J U Q V M g R 0 V S Q U w g K D M p L 1 R p c G 8 g Q W x 0 Z X J h Z G 8 u e 0 N v b H V t b j M s M n 0 m c X V v d D s s J n F 1 b 3 Q 7 U 2 V j d G l v b j E v T 1 J D I C 0 g M D A x I C 0 g V k V S R 0 E g R E U g U E 9 S V E F T I E d F U k F M I C g z K S 9 U a X B v I E F s d G V y Y W R v L n t D b 2 x 1 b W 4 0 L D N 9 J n F 1 b 3 Q 7 X S w m c X V v d D t D b 2 x 1 b W 5 D b 3 V u d C Z x d W 9 0 O z o 0 L C Z x d W 9 0 O 0 t l e U N v b H V t b k 5 h b W V z J n F 1 b 3 Q 7 O l t d L C Z x d W 9 0 O 0 N v b H V t b k l k Z W 5 0 a X R p Z X M m c X V v d D s 6 W y Z x d W 9 0 O 1 N l Y 3 R p b 2 4 x L 0 9 S Q y A t I D A w M S A t I F Z F U k d B I E R F I F B P U l R B U y B H R V J B T C A o M y k v V G l w b y B B b H R l c m F k b y 5 7 Q 2 9 s d W 1 u M S w w f S Z x d W 9 0 O y w m c X V v d D t T Z W N 0 a W 9 u M S 9 P U k M g L S A w M D E g L S B W R V J H Q S B E R S B Q T 1 J U Q V M g R 0 V S Q U w g K D M p L 1 R p c G 8 g Q W x 0 Z X J h Z G 8 u e 0 N v b H V t b j I s M X 0 m c X V v d D s s J n F 1 b 3 Q 7 U 2 V j d G l v b j E v T 1 J D I C 0 g M D A x I C 0 g V k V S R 0 E g R E U g U E 9 S V E F T I E d F U k F M I C g z K S 9 U a X B v I E F s d G V y Y W R v L n t D b 2 x 1 b W 4 z L D J 9 J n F 1 b 3 Q 7 L C Z x d W 9 0 O 1 N l Y 3 R p b 2 4 x L 0 9 S Q y A t I D A w M S A t I F Z F U k d B I E R F I F B P U l R B U y B H R V J B T C A o M y k v V G l w b y B B b H R l c m F k b y 5 7 Q 2 9 s d W 1 u N C w z 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0 9 S Q y U y M C 0 l M j A w M D Q l M j A t J T I w U E 9 S V E F T J T I w K D g 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4 L T A 5 V D E 3 O j U z O j E 3 L j Q w M T c z M T V 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U 2 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0 I C 0 g U E 9 S V E F T I C g 4 K S 9 U a X B v I E F s d G V y Y W R v L n t D b 2 x 1 b W 4 x L D B 9 J n F 1 b 3 Q 7 L C Z x d W 9 0 O 1 N l Y 3 R p b 2 4 x L 0 9 S Q y A t I D A w N C A t I F B P U l R B U y A o O C k v V G l w b y B B b H R l c m F k b y 5 7 Q 2 9 s d W 1 u M i w x f S Z x d W 9 0 O y w m c X V v d D t T Z W N 0 a W 9 u M S 9 P U k M g L S A w M D Q g L S B Q T 1 J U Q V M g K D g p L 1 R p c G 8 g Q W x 0 Z X J h Z G 8 u e 0 N v b H V t b j M s M n 0 m c X V v d D s s J n F 1 b 3 Q 7 U 2 V j d G l v b j E v T 1 J D I C 0 g M D A 0 I C 0 g U E 9 S V E F T I C g 4 K S 9 U a X B v I E F s d G V y Y W R v L n t D b 2 x 1 b W 4 0 L D N 9 J n F 1 b 3 Q 7 L C Z x d W 9 0 O 1 N l Y 3 R p b 2 4 x L 0 9 S Q y A t I D A w N C A t I F B P U l R B U y A o O C k v V G l w b y B B b H R l c m F k b y 5 7 Q 2 9 s d W 1 u N S w 0 f S Z x d W 9 0 O y w m c X V v d D t T Z W N 0 a W 9 u M S 9 P U k M g L S A w M D Q g L S B Q T 1 J U Q V M g K D g p L 1 R p c G 8 g Q W x 0 Z X J h Z G 8 u e 0 N v b H V t b j Y s N X 0 m c X V v d D t d L C Z x d W 9 0 O 0 N v b H V t b k N v d W 5 0 J n F 1 b 3 Q 7 O j Y s J n F 1 b 3 Q 7 S 2 V 5 Q 2 9 s d W 1 u T m F t Z X M m c X V v d D s 6 W 1 0 s J n F 1 b 3 Q 7 Q 2 9 s d W 1 u S W R l b n R p d G l l c y Z x d W 9 0 O z p b J n F 1 b 3 Q 7 U 2 V j d G l v b j E v T 1 J D I C 0 g M D A 0 I C 0 g U E 9 S V E F T I C g 4 K S 9 U a X B v I E F s d G V y Y W R v L n t D b 2 x 1 b W 4 x L D B 9 J n F 1 b 3 Q 7 L C Z x d W 9 0 O 1 N l Y 3 R p b 2 4 x L 0 9 S Q y A t I D A w N C A t I F B P U l R B U y A o O C k v V G l w b y B B b H R l c m F k b y 5 7 Q 2 9 s d W 1 u M i w x f S Z x d W 9 0 O y w m c X V v d D t T Z W N 0 a W 9 u M S 9 P U k M g L S A w M D Q g L S B Q T 1 J U Q V M g K D g p L 1 R p c G 8 g Q W x 0 Z X J h Z G 8 u e 0 N v b H V t b j M s M n 0 m c X V v d D s s J n F 1 b 3 Q 7 U 2 V j d G l v b j E v T 1 J D I C 0 g M D A 0 I C 0 g U E 9 S V E F T I C g 4 K S 9 U a X B v I E F s d G V y Y W R v L n t D b 2 x 1 b W 4 0 L D N 9 J n F 1 b 3 Q 7 L C Z x d W 9 0 O 1 N l Y 3 R p b 2 4 x L 0 9 S Q y A t I D A w N C A t I F B P U l R B U y A o O C k v V G l w b y B B b H R l c m F k b y 5 7 Q 2 9 s d W 1 u N S w 0 f S Z x d W 9 0 O y w m c X V v d D t T Z W N 0 a W 9 u M S 9 P U k M g L S A w M D Q g L S B Q T 1 J U Q V M g K D g p L 1 R p c G 8 g Q W x 0 Z X J h Z G 8 u e 0 N v b H V t b j Y s N 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4 J T I w L S U y M F B J T l R V U k E l M j B B Q 1 I l Q z M l O E R M S U N B J T I w R U 0 l M j B U R V R P J T I w K D I 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4 L T A 5 V D E 4 O j Q 2 O j Q 0 L j A 2 O D I 0 M T B a I i A v P j x F b n R y e S B U e X B l P S J G a W x s Q 2 9 s d W 1 u V H l w Z X M i I F Z h b H V l P S J z Q m d Z P S I g L z 4 8 R W 5 0 c n k g V H l w Z T 0 i R m l s b E N v b H V t b k 5 h b W V z I i B W Y W x 1 Z T 0 i c 1 s m c X V v d D t D b 2 x 1 b W 4 x J n F 1 b 3 Q 7 L C Z x d W 9 0 O 0 N v b H V t b j I 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E 3 M S I g L z 4 8 R W 5 0 c n k g V H l w Z T 0 i U m V j b 3 Z l c n l U Y X J n Z X R T a G V l d C I g V m F s d W U 9 I n N C Q U 5 D T y B E Q U R P U y B B U l E i I C 8 + P E V u d H J 5 I F R 5 c G U 9 I l J l b G F 0 a W 9 u c 2 h p c E l u Z m 9 D b 2 5 0 Y W l u Z X I i I F Z h b H V l P S J z e y Z x d W 9 0 O 2 N v b H V t b k N v d W 5 0 J n F 1 b 3 Q 7 O j I s J n F 1 b 3 Q 7 a 2 V 5 Q 2 9 s d W 1 u T m F t Z X M m c X V v d D s 6 W 1 0 s J n F 1 b 3 Q 7 c X V l c n l S Z W x h d G l v b n N o a X B z J n F 1 b 3 Q 7 O l t d L C Z x d W 9 0 O 2 N v b H V t b k l k Z W 5 0 a X R p Z X M m c X V v d D s 6 W y Z x d W 9 0 O 1 N l Y 3 R p b 2 4 x L 0 9 S Q y A t I D A w O C A t I F B J T l R V U k E g Q U N S w 4 1 M S U N B I E V N I F R F V E 8 g K D I p L 1 R p c G 8 g Q W x 0 Z X J h Z G 8 u e 0 N v b H V t b j E s M H 0 m c X V v d D s s J n F 1 b 3 Q 7 U 2 V j d G l v b j E v T 1 J D I C 0 g M D A 4 I C 0 g U E l O V F V S Q S B B Q 1 L D j U x J Q 0 E g R U 0 g V E V U T y A o M i k v V G l w b y B B b H R l c m F k b y 5 7 Q 2 9 s d W 1 u M i w x f S Z x d W 9 0 O 1 0 s J n F 1 b 3 Q 7 Q 2 9 s d W 1 u Q 2 9 1 b n Q m c X V v d D s 6 M i w m c X V v d D t L Z X l D b 2 x 1 b W 5 O Y W 1 l c y Z x d W 9 0 O z p b X S w m c X V v d D t D b 2 x 1 b W 5 J Z G V u d G l 0 a W V z J n F 1 b 3 Q 7 O l s m c X V v d D t T Z W N 0 a W 9 u M S 9 P U k M g L S A w M D g g L S B Q S U 5 U V V J B I E F D U s O N T E l D Q S B F T S B U R V R P I C g y K S 9 U a X B v I E F s d G V y Y W R v L n t D b 2 x 1 b W 4 x L D B 9 J n F 1 b 3 Q 7 L C Z x d W 9 0 O 1 N l Y 3 R p b 2 4 x L 0 9 S Q y A t I D A w O C A t I F B J T l R V U k E g Q U N S w 4 1 M S U N B I E V N I F R F V E 8 g K D I p L 1 R p c G 8 g Q W x 0 Z X J h Z G 8 u e 0 N v b H V t b j I s M 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5 J T I w L S U y M F N P T E V J U k E 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M t M D g t M D l U M T g 6 N T I 6 N D c u M z Q 3 N D k z M l o i I C 8 + P E V u d H J 5 I F R 5 c G U 9 I k Z p b G x D b 2 x 1 b W 5 U e X B l c y I g V m F s d W U 9 I n N C Z 1 l H Q m d Z R y I g L z 4 8 R W 5 0 c n k g V H l w Z T 0 i R m l s b E N v b H V t b k 5 h b W V z I i B W Y W x 1 Z T 0 i c 1 s m c X V v d D t D b 2 x 1 b W 4 x J n F 1 b 3 Q 7 L C Z x d W 9 0 O 0 N v b H V t b j I m c X V v d D s s J n F 1 b 3 Q 7 Q 2 9 s d W 1 u M y Z x d W 9 0 O y w m c X V v d D t D b 2 x 1 b W 4 0 J n F 1 b 3 Q 7 L C Z x d W 9 0 O 0 N v b H V t b j U m c X V v d D s s J n F 1 b 3 Q 7 Q 2 9 s d W 1 u N 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M j k 1 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5 I C 0 g U 0 9 M R U l S Q S 9 U a X B v I E F s d G V y Y W R v L n t D b 2 x 1 b W 4 x L D B 9 J n F 1 b 3 Q 7 L C Z x d W 9 0 O 1 N l Y 3 R p b 2 4 x L 0 9 S Q y A t I D A w O S A t I F N P T E V J U k E v V G l w b y B B b H R l c m F k b y 5 7 Q 2 9 s d W 1 u M i w x f S Z x d W 9 0 O y w m c X V v d D t T Z W N 0 a W 9 u M S 9 P U k M g L S A w M D k g L S B T T 0 x F S V J B L 1 R p c G 8 g Q W x 0 Z X J h Z G 8 u e 0 N v b H V t b j M s M n 0 m c X V v d D s s J n F 1 b 3 Q 7 U 2 V j d G l v b j E v T 1 J D I C 0 g M D A 5 I C 0 g U 0 9 M R U l S Q S 9 U a X B v I E F s d G V y Y W R v L n t D b 2 x 1 b W 4 0 L D N 9 J n F 1 b 3 Q 7 L C Z x d W 9 0 O 1 N l Y 3 R p b 2 4 x L 0 9 S Q y A t I D A w O S A t I F N P T E V J U k E v V G l w b y B B b H R l c m F k b y 5 7 Q 2 9 s d W 1 u N S w 0 f S Z x d W 9 0 O y w m c X V v d D t T Z W N 0 a W 9 u M S 9 P U k M g L S A w M D k g L S B T T 0 x F S V J B L 1 R p c G 8 g Q W x 0 Z X J h Z G 8 u e 0 N v b H V t b j Y s N X 0 m c X V v d D t d L C Z x d W 9 0 O 0 N v b H V t b k N v d W 5 0 J n F 1 b 3 Q 7 O j Y s J n F 1 b 3 Q 7 S 2 V 5 Q 2 9 s d W 1 u T m F t Z X M m c X V v d D s 6 W 1 0 s J n F 1 b 3 Q 7 Q 2 9 s d W 1 u S W R l b n R p d G l l c y Z x d W 9 0 O z p b J n F 1 b 3 Q 7 U 2 V j d G l v b j E v T 1 J D I C 0 g M D A 5 I C 0 g U 0 9 M R U l S Q S 9 U a X B v I E F s d G V y Y W R v L n t D b 2 x 1 b W 4 x L D B 9 J n F 1 b 3 Q 7 L C Z x d W 9 0 O 1 N l Y 3 R p b 2 4 x L 0 9 S Q y A t I D A w O S A t I F N P T E V J U k E v V G l w b y B B b H R l c m F k b y 5 7 Q 2 9 s d W 1 u M i w x f S Z x d W 9 0 O y w m c X V v d D t T Z W N 0 a W 9 u M S 9 P U k M g L S A w M D k g L S B T T 0 x F S V J B L 1 R p c G 8 g Q W x 0 Z X J h Z G 8 u e 0 N v b H V t b j M s M n 0 m c X V v d D s s J n F 1 b 3 Q 7 U 2 V j d G l v b j E v T 1 J D I C 0 g M D A 5 I C 0 g U 0 9 M R U l S Q S 9 U a X B v I E F s d G V y Y W R v L n t D b 2 x 1 b W 4 0 L D N 9 J n F 1 b 3 Q 7 L C Z x d W 9 0 O 1 N l Y 3 R p b 2 4 x L 0 9 S Q y A t I D A w O S A t I F N P T E V J U k E v V G l w b y B B b H R l c m F k b y 5 7 Q 2 9 s d W 1 u N S w 0 f S Z x d W 9 0 O y w m c X V v d D t T Z W N 0 a W 9 u M S 9 P U k M g L S A w M D k g L S B T T 0 x F S V J B L 1 R p c G 8 g Q W x 0 Z X J h Z G 8 u e 0 N v b H V t b j Y s N 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5 J T I w L S U y M F B F S V R P U k l M J T I w R E U l M j B H U k F O S V R P J T I w U E F S Q S U y M E p B T k V M Q V M 8 L 0 l 0 Z W 1 Q Y X R o P j w v S X R l b U x v Y 2 F 0 a W 9 u P j x T d G F i b G V F b n R y a W V z P j x F b n R y e S B U e X B l P S J B Z G R l Z F R v R G F 0 Y U 1 v Z G V s I i B W Y W x 1 Z T 0 i b D A i I C 8 + P E V u d H J 5 I F R 5 c G U 9 I k J 1 Z m Z l c k 5 l e H R S Z W Z y Z X N o I i B W Y W x 1 Z T 0 i b D E i I C 8 + P E V u d H J 5 I F R 5 c G U 9 I k Z p b G x D b 3 V u d C I g V m F s d W U 9 I m w 5 I i A v P j x F b n R y e S B U e X B l P S J G a W x s R W 5 h Y m x l Z C I g V m F s d W U 9 I m w w I i A v P j x F b n R y e S B U e X B l P S J G a W x s R X J y b 3 J D b 2 R l I i B W Y W x 1 Z T 0 i c 1 V u a 2 5 v d 2 4 i I C 8 + P E V u d H J 5 I F R 5 c G U 9 I k Z p b G x F c n J v c k N v d W 5 0 I i B W Y W x 1 Z T 0 i b D A i I C 8 + P E V u d H J 5 I F R 5 c G U 9 I k Z p b G x M Y X N 0 V X B k Y X R l Z C I g V m F s d W U 9 I m Q y M D I z L T A 4 L T A 5 V D E 4 O j U 3 O j E 5 L j k z N j g x O T J 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N C w m c X V v d D t r Z X l D b 2 x 1 b W 5 O Y W 1 l c y Z x d W 9 0 O z p b X S w m c X V v d D t x d W V y e V J l b G F 0 a W 9 u c 2 h p c H M m c X V v d D s 6 W 1 0 s J n F 1 b 3 Q 7 Y 2 9 s d W 1 u S W R l b n R p d G l l c y Z x d W 9 0 O z p b J n F 1 b 3 Q 7 U 2 V j d G l v b j E v T 1 J D I C 0 g M D A 5 I C 0 g U E V J V E 9 S S U w g R E U g R 1 J B T k l U T y B Q Q V J B I E p B T k V M Q V M v V G l w b y B B b H R l c m F k b y 5 7 Q 2 9 s d W 1 u M S w w f S Z x d W 9 0 O y w m c X V v d D t T Z W N 0 a W 9 u M S 9 P U k M g L S A w M D k g L S B Q R U l U T 1 J J T C B E R S B H U k F O S V R P I F B B U k E g S k F O R U x B U y 9 U a X B v I E F s d G V y Y W R v L n t D b 2 x 1 b W 4 y L D F 9 J n F 1 b 3 Q 7 L C Z x d W 9 0 O 1 N l Y 3 R p b 2 4 x L 0 9 S Q y A t I D A w O S A t I F B F S V R P U k l M I E R F I E d S Q U 5 J V E 8 g U E F S Q S B K Q U 5 F T E F T L 1 R p c G 8 g Q W x 0 Z X J h Z G 8 u e 0 N v b H V t b j M s M n 0 m c X V v d D s s J n F 1 b 3 Q 7 U 2 V j d G l v b j E v T 1 J D I C 0 g M D A 5 I C 0 g U E V J V E 9 S S U w g R E U g R 1 J B T k l U T y B Q Q V J B I E p B T k V M Q V M v V G l w b y B B b H R l c m F k b y 5 7 Q 2 9 s d W 1 u N C w z f S Z x d W 9 0 O 1 0 s J n F 1 b 3 Q 7 Q 2 9 s d W 1 u Q 2 9 1 b n Q m c X V v d D s 6 N C w m c X V v d D t L Z X l D b 2 x 1 b W 5 O Y W 1 l c y Z x d W 9 0 O z p b X S w m c X V v d D t D b 2 x 1 b W 5 J Z G V u d G l 0 a W V z J n F 1 b 3 Q 7 O l s m c X V v d D t T Z W N 0 a W 9 u M S 9 P U k M g L S A w M D k g L S B Q R U l U T 1 J J T C B E R S B H U k F O S V R P I F B B U k E g S k F O R U x B U y 9 U a X B v I E F s d G V y Y W R v L n t D b 2 x 1 b W 4 x L D B 9 J n F 1 b 3 Q 7 L C Z x d W 9 0 O 1 N l Y 3 R p b 2 4 x L 0 9 S Q y A t I D A w O S A t I F B F S V R P U k l M I E R F I E d S Q U 5 J V E 8 g U E F S Q S B K Q U 5 F T E F T L 1 R p c G 8 g Q W x 0 Z X J h Z G 8 u e 0 N v b H V t b j I s M X 0 m c X V v d D s s J n F 1 b 3 Q 7 U 2 V j d G l v b j E v T 1 J D I C 0 g M D A 5 I C 0 g U E V J V E 9 S S U w g R E U g R 1 J B T k l U T y B Q Q V J B I E p B T k V M Q V M v V G l w b y B B b H R l c m F k b y 5 7 Q 2 9 s d W 1 u M y w y f S Z x d W 9 0 O y w m c X V v d D t T Z W N 0 a W 9 u M S 9 P U k M g L S A w M D k g L S B Q R U l U T 1 J J T C B E R S B H U k F O S V R P I F B B U k E g S k F O R U x B U y 9 U a X B v I E F s d G V y Y W R v L n t D b 2 x 1 b W 4 0 L D N 9 J n F 1 b 3 Q 7 X S w m c X V v d D t S Z W x h d G l v b n N o a X B J b m Z v J n F 1 b 3 Q 7 O l t d f S I g L z 4 8 R W 5 0 c n k g V H l w Z T 0 i U m V z d W x 0 V H l w Z S I g V m F s d W U 9 I n N U Y W J s Z S I g L z 4 8 R W 5 0 c n k g V H l w Z T 0 i R m l s b E 9 i a m V j d F R 5 c G U i I F Z h b H V l P S J z Q 2 9 u b m V j d G l v b k 9 u b H k i I C 8 + P E V u d H J 5 I F R 5 c G U 9 I k 5 h b W V V c G R h d G V k Q W Z 0 Z X J G a W x s I i B W Y W x 1 Z T 0 i b D A i I C 8 + P C 9 T d G F i b G V F b n R y a W V z P j w v S X R l b T 4 8 S X R l b T 4 8 S X R l b U x v Y 2 F 0 a W 9 u P j x J d G V t V H l w Z T 5 G b 3 J t d W x h P C 9 J d G V t V H l w Z T 4 8 S X R l b V B h d G g + U 2 V j d G l v b j E v T 1 J D J T I w L S U y M D A w O S U y M C 0 l M j B Q R U l U T 1 J J T C U y M E R F J T I w R 1 J B T k l U T y U y M F B B U k E l M j B K Q U 5 F T E F T J T I w K D I 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4 L T A 5 V D E 4 O j U 3 O j M 3 L j I z M z M z M z R 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M z E x I i A v P j x F b n R y e S B U e X B l P S J S Z W N v d m V y e V R h c m d l d F N o Z W V 0 I i B W Y W x 1 Z T 0 i c 0 J B T k N P I E R B R E 9 T I E F S U S I g L z 4 8 R W 5 0 c n k g V H l w Z T 0 i U m V s Y X R p b 2 5 z a G l w S W 5 m b 0 N v b n R h a W 5 l c i I g V m F s d W U 9 I n N 7 J n F 1 b 3 Q 7 Y 2 9 s d W 1 u Q 2 9 1 b n Q m c X V v d D s 6 N C w m c X V v d D t r Z X l D b 2 x 1 b W 5 O Y W 1 l c y Z x d W 9 0 O z p b X S w m c X V v d D t x d W V y e V J l b G F 0 a W 9 u c 2 h p c H M m c X V v d D s 6 W 1 0 s J n F 1 b 3 Q 7 Y 2 9 s d W 1 u S W R l b n R p d G l l c y Z x d W 9 0 O z p b J n F 1 b 3 Q 7 U 2 V j d G l v b j E v T 1 J D I C 0 g M D A 5 I C 0 g U E V J V E 9 S S U w g R E U g R 1 J B T k l U T y B Q Q V J B I E p B T k V M Q V M g K D I p L 1 R p c G 8 g Q W x 0 Z X J h Z G 8 u e 0 N v b H V t b j E s M H 0 m c X V v d D s s J n F 1 b 3 Q 7 U 2 V j d G l v b j E v T 1 J D I C 0 g M D A 5 I C 0 g U E V J V E 9 S S U w g R E U g R 1 J B T k l U T y B Q Q V J B I E p B T k V M Q V M g K D I p L 1 R p c G 8 g Q W x 0 Z X J h Z G 8 u e 0 N v b H V t b j I s M X 0 m c X V v d D s s J n F 1 b 3 Q 7 U 2 V j d G l v b j E v T 1 J D I C 0 g M D A 5 I C 0 g U E V J V E 9 S S U w g R E U g R 1 J B T k l U T y B Q Q V J B I E p B T k V M Q V M g K D I p L 1 R p c G 8 g Q W x 0 Z X J h Z G 8 u e 0 N v b H V t b j M s M n 0 m c X V v d D s s J n F 1 b 3 Q 7 U 2 V j d G l v b j E v T 1 J D I C 0 g M D A 5 I C 0 g U E V J V E 9 S S U w g R E U g R 1 J B T k l U T y B Q Q V J B I E p B T k V M Q V M g K D I p L 1 R p c G 8 g Q W x 0 Z X J h Z G 8 u e 0 N v b H V t b j Q s M 3 0 m c X V v d D t d L C Z x d W 9 0 O 0 N v b H V t b k N v d W 5 0 J n F 1 b 3 Q 7 O j Q s J n F 1 b 3 Q 7 S 2 V 5 Q 2 9 s d W 1 u T m F t Z X M m c X V v d D s 6 W 1 0 s J n F 1 b 3 Q 7 Q 2 9 s d W 1 u S W R l b n R p d G l l c y Z x d W 9 0 O z p b J n F 1 b 3 Q 7 U 2 V j d G l v b j E v T 1 J D I C 0 g M D A 5 I C 0 g U E V J V E 9 S S U w g R E U g R 1 J B T k l U T y B Q Q V J B I E p B T k V M Q V M g K D I p L 1 R p c G 8 g Q W x 0 Z X J h Z G 8 u e 0 N v b H V t b j E s M H 0 m c X V v d D s s J n F 1 b 3 Q 7 U 2 V j d G l v b j E v T 1 J D I C 0 g M D A 5 I C 0 g U E V J V E 9 S S U w g R E U g R 1 J B T k l U T y B Q Q V J B I E p B T k V M Q V M g K D I p L 1 R p c G 8 g Q W x 0 Z X J h Z G 8 u e 0 N v b H V t b j I s M X 0 m c X V v d D s s J n F 1 b 3 Q 7 U 2 V j d G l v b j E v T 1 J D I C 0 g M D A 5 I C 0 g U E V J V E 9 S S U w g R E U g R 1 J B T k l U T y B Q Q V J B I E p B T k V M Q V M g K D I p L 1 R p c G 8 g Q W x 0 Z X J h Z G 8 u e 0 N v b H V t b j M s M n 0 m c X V v d D s s J n F 1 b 3 Q 7 U 2 V j d G l v b j E v T 1 J D I C 0 g M D A 5 I C 0 g U E V J V E 9 S S U w g R E U g R 1 J B T k l U T y B Q Q V J B I E p B T k V M Q V M g K D I p L 1 R p c G 8 g Q W x 0 Z X J h Z G 8 u e 0 N v b H V t b j Q s M 3 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P U k M l M j A t J T I w M D A x J T I w L S U y M F R B Q k V M Q S U y M E R F J T I w Q U 1 C S U V O V E V T J T I w K D Q 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z L T A 5 L T A 0 V D E 5 O j U w O j A 3 L j Q w M z E x M T J 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V G F i b G U i I C 8 + P E V u d H J 5 I F R 5 c G U 9 I k Z p b G x P Y m p l Y 3 R U e X B l I i B W Y W x 1 Z T 0 i c 0 N v b m 5 l Y 3 R p b 2 5 P b m x 5 I i A v P j w v U 3 R h Y m x l R W 5 0 c m l l c z 4 8 L 0 l 0 Z W 0 + P E l 0 Z W 0 + P E l 0 Z W 1 M b 2 N h d G l v b j 4 8 S X R l b V R 5 c G U + R m 9 y b X V s Y T w v S X R l b V R 5 c G U + P E l 0 Z W 1 Q Y X R o P l N l Y 3 R p b 2 4 x L 0 9 S Q y U y M C 0 l M j A w M D E l M j A t J T I w V E F C R U x B J T I w R E U l M j B B T U J J R U 5 U R V M l M j A o N S k 8 L 0 l 0 Z W 1 Q Y X R o P j w v S X R l b U x v Y 2 F 0 a W 9 u P j x T d G F i b G V F b n R y a W V z P j x F b n R y e S B U e X B l P S J B Z G R l Z F R v R G F 0 Y U 1 v Z G V s I i B W Y W x 1 Z T 0 i b D A i I C 8 + P E V u d H J 5 I F R 5 c G U 9 I k J 1 Z m Z l c k 5 l e H R S Z W Z y Z X N o I i B W Y W x 1 Z T 0 i b D E i I C 8 + P E V u d H J 5 I F R 5 c G U 9 I k Z p b G x D b 3 V u d C I g V m F s d W U 9 I m w x N y I g L z 4 8 R W 5 0 c n k g V H l w Z T 0 i R m l s b E V u Y W J s Z W Q i I F Z h b H V l P S J s M S I g L z 4 8 R W 5 0 c n k g V H l w Z T 0 i R m l s b E V y c m 9 y Q 2 9 k Z S I g V m F s d W U 9 I n N V b m t u b 3 d u I i A v P j x F b n R y e S B U e X B l P S J G a W x s R X J y b 3 J D b 3 V u d C I g V m F s d W U 9 I m w w I i A v P j x F b n R y e S B U e X B l P S J G a W x s T G F z d F V w Z G F 0 Z W Q i I F Z h b H V l P S J k M j A y M y 0 w O S 0 w N F Q x O T o 1 M D o y M S 4 4 M z Q 5 N T M y W i I g L z 4 8 R W 5 0 c n k g V H l w Z T 0 i R m l s b E N v b H V t b l R 5 c G V z I i B W Y W x 1 Z T 0 i c 0 J n W U d C Z 1 l H I i A v P j x F b n R y e S B U e X B l P S J G a W x s Q 2 9 s d W 1 u T m F t Z X M i I F Z h b H V l P S J z W y Z x d W 9 0 O 0 N v b H V t b j E m c X V v d D s s J n F 1 b 3 Q 7 Q 2 9 s d W 1 u M i Z x d W 9 0 O y w m c X V v d D t D b 2 x 1 b W 4 z J n F 1 b 3 Q 7 L C Z x d W 9 0 O 0 N v b H V t b j Q m c X V v d D s s J n F 1 b 3 Q 7 Q 2 9 s d W 1 u N S Z x d W 9 0 O y w m c X V v d D t D b 2 x 1 b W 4 2 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N v d m V y e V R h c m d l d E N v b H V t b i I g V m F s d W U 9 I m w y I i A v P j x F b n R y e S B U e X B l P S J S Z W N v d m V y e V R h c m d l d F J v d y I g V m F s d W U 9 I m w x M i I g L z 4 8 R W 5 0 c n k g V H l w Z T 0 i U m V j b 3 Z l c n l U Y X J n Z X R T a G V l d C I g V m F s d W U 9 I n N C Q U 5 D T y B E Q U R P U y B B U l E i I C 8 + P E V u d H J 5 I F R 5 c G U 9 I l J l b G F 0 a W 9 u c 2 h p c E l u Z m 9 D b 2 5 0 Y W l u Z X I i I F Z h b H V l P S J z e y Z x d W 9 0 O 2 N v b H V t b k N v d W 5 0 J n F 1 b 3 Q 7 O j Y s J n F 1 b 3 Q 7 a 2 V 5 Q 2 9 s d W 1 u T m F t Z X M m c X V v d D s 6 W 1 0 s J n F 1 b 3 Q 7 c X V l c n l S Z W x h d G l v b n N o a X B z J n F 1 b 3 Q 7 O l t d L C Z x d W 9 0 O 2 N v b H V t b k l k Z W 5 0 a X R p Z X M m c X V v d D s 6 W y Z x d W 9 0 O 1 N l Y 3 R p b 2 4 x L 0 9 S Q y A t I D A w M S A t I F R B Q k V M Q S B E R S B B T U J J R U 5 U R V M g K D U p L 1 R p c G 8 g Q W x 0 Z X J h Z G 8 u e 0 N v b H V t b j E s M H 0 m c X V v d D s s J n F 1 b 3 Q 7 U 2 V j d G l v b j E v T 1 J D I C 0 g M D A x I C 0 g V E F C R U x B I E R F I E F N Q k l F T l R F U y A o N S k v V G l w b y B B b H R l c m F k b y 5 7 Q 2 9 s d W 1 u M i w x f S Z x d W 9 0 O y w m c X V v d D t T Z W N 0 a W 9 u M S 9 P U k M g L S A w M D E g L S B U Q U J F T E E g R E U g Q U 1 C S U V O V E V T I C g 1 K S 9 U a X B v I E F s d G V y Y W R v L n t D b 2 x 1 b W 4 z L D J 9 J n F 1 b 3 Q 7 L C Z x d W 9 0 O 1 N l Y 3 R p b 2 4 x L 0 9 S Q y A t I D A w M S A t I F R B Q k V M Q S B E R S B B T U J J R U 5 U R V M g K D U p L 1 R p c G 8 g Q W x 0 Z X J h Z G 8 u e 0 N v b H V t b j Q s M 3 0 m c X V v d D s s J n F 1 b 3 Q 7 U 2 V j d G l v b j E v T 1 J D I C 0 g M D A x I C 0 g V E F C R U x B I E R F I E F N Q k l F T l R F U y A o N S k v V G l w b y B B b H R l c m F k b y 5 7 Q 2 9 s d W 1 u N S w 0 f S Z x d W 9 0 O y w m c X V v d D t T Z W N 0 a W 9 u M S 9 P U k M g L S A w M D E g L S B U Q U J F T E E g R E U g Q U 1 C S U V O V E V T I C g 1 K S 9 U a X B v I E F s d G V y Y W R v L n t D b 2 x 1 b W 4 2 L D V 9 J n F 1 b 3 Q 7 X S w m c X V v d D t D b 2 x 1 b W 5 D b 3 V u d C Z x d W 9 0 O z o 2 L C Z x d W 9 0 O 0 t l e U N v b H V t b k 5 h b W V z J n F 1 b 3 Q 7 O l t d L C Z x d W 9 0 O 0 N v b H V t b k l k Z W 5 0 a X R p Z X M m c X V v d D s 6 W y Z x d W 9 0 O 1 N l Y 3 R p b 2 4 x L 0 9 S Q y A t I D A w M S A t I F R B Q k V M Q S B E R S B B T U J J R U 5 U R V M g K D U p L 1 R p c G 8 g Q W x 0 Z X J h Z G 8 u e 0 N v b H V t b j E s M H 0 m c X V v d D s s J n F 1 b 3 Q 7 U 2 V j d G l v b j E v T 1 J D I C 0 g M D A x I C 0 g V E F C R U x B I E R F I E F N Q k l F T l R F U y A o N S k v V G l w b y B B b H R l c m F k b y 5 7 Q 2 9 s d W 1 u M i w x f S Z x d W 9 0 O y w m c X V v d D t T Z W N 0 a W 9 u M S 9 P U k M g L S A w M D E g L S B U Q U J F T E E g R E U g Q U 1 C S U V O V E V T I C g 1 K S 9 U a X B v I E F s d G V y Y W R v L n t D b 2 x 1 b W 4 z L D J 9 J n F 1 b 3 Q 7 L C Z x d W 9 0 O 1 N l Y 3 R p b 2 4 x L 0 9 S Q y A t I D A w M S A t I F R B Q k V M Q S B E R S B B T U J J R U 5 U R V M g K D U p L 1 R p c G 8 g Q W x 0 Z X J h Z G 8 u e 0 N v b H V t b j Q s M 3 0 m c X V v d D s s J n F 1 b 3 Q 7 U 2 V j d G l v b j E v T 1 J D I C 0 g M D A x I C 0 g V E F C R U x B I E R F I E F N Q k l F T l R F U y A o N S k v V G l w b y B B b H R l c m F k b y 5 7 Q 2 9 s d W 1 u N S w 0 f S Z x d W 9 0 O y w m c X V v d D t T Z W N 0 a W 9 u M S 9 P U k M g L S A w M D E g L S B U Q U J F T E E g R E U g Q U 1 C S U V O V E V T I C g 1 K S 9 U a X B v I E F s d G V y Y W R v L n t D b 2 x 1 b W 4 2 L D V 9 J n F 1 b 3 Q 7 X S w m c X V v d D t S Z W x h d G l v b n N o a X B J b m Z v J n F 1 b 3 Q 7 O l t d f S I g L z 4 8 R W 5 0 c n k g V H l w Z T 0 i U m V z d W x 0 V H l w Z S I g V m F s d W U 9 I n N U Y W J s Z S I g L z 4 8 R W 5 0 c n k g V H l w Z T 0 i R m l s b E 9 i a m V j d F R 5 c G U i I F Z h b H V l P S J z V G F i b G U i I C 8 + P E V u d H J 5 I F R 5 c G U 9 I k 5 h b W V V c G R h d G V k Q W Z 0 Z X J G a W x s I i B W Y W x 1 Z T 0 i b D A i I C 8 + P E V u d H J 5 I F R 5 c G U 9 I k Z p b G x U Y X J n Z X Q i I F Z h b H V l P S J z T 1 J D X 1 9 f M D A x X 1 9 f V E F C R U x B X 0 R F X 0 F N Q k l F T l R F U 1 9 f N S I g L z 4 8 L 1 N 0 Y W J s Z U V u d H J p Z X M + P C 9 J d G V t P j x J d G V t P j x J d G V t T G 9 j Y X R p b 2 4 + P E l 0 Z W 1 U e X B l P k Z v c m 1 1 b G E 8 L 0 l 0 Z W 1 U e X B l P j x J d G V t U G F 0 a D 5 T Z W N 0 a W 9 u M S 9 P U k M l M j A t J T I w M D A 0 J T I w L S U y M F B P U l R B U y U y M C g 5 K T w v S X R l b V B h d G g + P C 9 J d G V t T G 9 j Y X R p b 2 4 + P F N 0 Y W J s Z U V u d H J p Z X M + P E V u d H J 5 I F R 5 c G U 9 I k F k Z G V k V G 9 E Y X R h T W 9 k Z W w i I F Z h b H V l P S J s M C I g L z 4 8 R W 5 0 c n k g V H l w Z T 0 i Q n V m Z m V y T m V 4 d F J l Z n J l c 2 g i I F Z h b H V l P S J s M S I g L z 4 8 R W 5 0 c n k g V H l w Z T 0 i R m l s b E N v d W 5 0 I i B W Y W x 1 Z T 0 i b D E w I i A v P j x F b n R y e S B U e X B l P S J G a W x s R W 5 h Y m x l Z C I g V m F s d W U 9 I m w x I i A v P j x F b n R y e S B U e X B l P S J G a W x s R X J y b 3 J D b 2 R l I i B W Y W x 1 Z T 0 i c 1 V u a 2 5 v d 2 4 i I C 8 + P E V u d H J 5 I F R 5 c G U 9 I k Z p b G x F c n J v c k N v d W 5 0 I i B W Y W x 1 Z T 0 i b D A i I C 8 + P E V u d H J 5 I F R 5 c G U 9 I k Z p b G x M Y X N 0 V X B k Y X R l Z C I g V m F s d W U 9 I m Q y M D I z L T A 5 L T A 1 V D E z O j E 0 O j M w L j I 0 O D c 4 M j h 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M 3 I i A v P j x F b n R y e S B U e X B l P S J S Z W N v d m V y e V R h c m d l d F N o Z W V 0 I i B W Y W x 1 Z T 0 i c 0 J B T k N P I E R B R E 9 T I E F S U S I g L z 4 8 R W 5 0 c n k g V H l w Z T 0 i U m V s Y X R p b 2 5 z a G l w S W 5 m b 0 N v b n R h a W 5 l c i I g V m F s d W U 9 I n N 7 J n F 1 b 3 Q 7 Y 2 9 s d W 1 u Q 2 9 1 b n Q m c X V v d D s 6 N i w m c X V v d D t r Z X l D b 2 x 1 b W 5 O Y W 1 l c y Z x d W 9 0 O z p b X S w m c X V v d D t x d W V y e V J l b G F 0 a W 9 u c 2 h p c H M m c X V v d D s 6 W 1 0 s J n F 1 b 3 Q 7 Y 2 9 s d W 1 u S W R l b n R p d G l l c y Z x d W 9 0 O z p b J n F 1 b 3 Q 7 U 2 V j d G l v b j E v T 1 J D I C 0 g M D A 0 I C 0 g U E 9 S V E F T I C g 5 K S 9 U a X B v I E F s d G V y Y W R v L n t D b 2 x 1 b W 4 x L D B 9 J n F 1 b 3 Q 7 L C Z x d W 9 0 O 1 N l Y 3 R p b 2 4 x L 0 9 S Q y A t I D A w N C A t I F B P U l R B U y A o O S k v V G l w b y B B b H R l c m F k b y 5 7 Q 2 9 s d W 1 u M i w x f S Z x d W 9 0 O y w m c X V v d D t T Z W N 0 a W 9 u M S 9 P U k M g L S A w M D Q g L S B Q T 1 J U Q V M g K D k p L 1 R p c G 8 g Q W x 0 Z X J h Z G 8 u e 0 N v b H V t b j M s M n 0 m c X V v d D s s J n F 1 b 3 Q 7 U 2 V j d G l v b j E v T 1 J D I C 0 g M D A 0 I C 0 g U E 9 S V E F T I C g 5 K S 9 U a X B v I E F s d G V y Y W R v L n t D b 2 x 1 b W 4 0 L D N 9 J n F 1 b 3 Q 7 L C Z x d W 9 0 O 1 N l Y 3 R p b 2 4 x L 0 9 S Q y A t I D A w N C A t I F B P U l R B U y A o O S k v V G l w b y B B b H R l c m F k b y 5 7 Q 2 9 s d W 1 u N S w 0 f S Z x d W 9 0 O y w m c X V v d D t T Z W N 0 a W 9 u M S 9 P U k M g L S A w M D Q g L S B Q T 1 J U Q V M g K D k p L 1 R p c G 8 g Q W x 0 Z X J h Z G 8 u e 0 N v b H V t b j Y s N X 0 m c X V v d D t d L C Z x d W 9 0 O 0 N v b H V t b k N v d W 5 0 J n F 1 b 3 Q 7 O j Y s J n F 1 b 3 Q 7 S 2 V 5 Q 2 9 s d W 1 u T m F t Z X M m c X V v d D s 6 W 1 0 s J n F 1 b 3 Q 7 Q 2 9 s d W 1 u S W R l b n R p d G l l c y Z x d W 9 0 O z p b J n F 1 b 3 Q 7 U 2 V j d G l v b j E v T 1 J D I C 0 g M D A 0 I C 0 g U E 9 S V E F T I C g 5 K S 9 U a X B v I E F s d G V y Y W R v L n t D b 2 x 1 b W 4 x L D B 9 J n F 1 b 3 Q 7 L C Z x d W 9 0 O 1 N l Y 3 R p b 2 4 x L 0 9 S Q y A t I D A w N C A t I F B P U l R B U y A o O S k v V G l w b y B B b H R l c m F k b y 5 7 Q 2 9 s d W 1 u M i w x f S Z x d W 9 0 O y w m c X V v d D t T Z W N 0 a W 9 u M S 9 P U k M g L S A w M D Q g L S B Q T 1 J U Q V M g K D k p L 1 R p c G 8 g Q W x 0 Z X J h Z G 8 u e 0 N v b H V t b j M s M n 0 m c X V v d D s s J n F 1 b 3 Q 7 U 2 V j d G l v b j E v T 1 J D I C 0 g M D A 0 I C 0 g U E 9 S V E F T I C g 5 K S 9 U a X B v I E F s d G V y Y W R v L n t D b 2 x 1 b W 4 0 L D N 9 J n F 1 b 3 Q 7 L C Z x d W 9 0 O 1 N l Y 3 R p b 2 4 x L 0 9 S Q y A t I D A w N C A t I F B P U l R B U y A o O S k v V G l w b y B B b H R l c m F k b y 5 7 Q 2 9 s d W 1 u N S w 0 f S Z x d W 9 0 O y w m c X V v d D t T Z W N 0 a W 9 u M S 9 P U k M g L S A w M D Q g L S B Q T 1 J U Q V M g K D k p L 1 R p c G 8 g Q W x 0 Z X J h Z G 8 u e 0 N v b H V t b j Y s N X 0 m c X V v d D t d L C Z x d W 9 0 O 1 J l b G F 0 a W 9 u c 2 h p c E l u Z m 8 m c X V v d D s 6 W 1 1 9 I i A v P j x F b n R y e S B U e X B l P S J S Z X N 1 b H R U e X B l I i B W Y W x 1 Z T 0 i c 1 R h Y m x l I i A v P j x F b n R y e S B U e X B l P S J G a W x s T 2 J q Z W N 0 V H l w Z S I g V m F s d W U 9 I n N U Y W J s Z S I g L z 4 8 R W 5 0 c n k g V H l w Z T 0 i T m F t Z V V w Z G F 0 Z W R B Z n R l c k Z p b G w i I F Z h b H V l P S J s M C I g L z 4 8 R W 5 0 c n k g V H l w Z T 0 i R m l s b F R h c m d l d C I g V m F s d W U 9 I n N P U k N f X 1 8 w M D R f X 1 9 Q T 1 J U Q V N f X z k i I C 8 + P C 9 T d G F i b G V F b n R y a W V z P j w v S X R l b T 4 8 S X R l b T 4 8 S X R l b U x v Y 2 F 0 a W 9 u P j x J d G V t V H l w Z T 5 G b 3 J t d W x h P C 9 J d G V t V H l w Z T 4 8 S X R l b V B h d G g + U 2 V j d G l v b j E v T 1 J D J T I w L S U y M D A w N C U y M C 0 l M j B K Q U 5 F T E F T J T I w K D I p P C 9 J d G V t U G F 0 a D 4 8 L 0 l 0 Z W 1 M b 2 N h d G l v b j 4 8 U 3 R h Y m x l R W 5 0 c m l l c z 4 8 R W 5 0 c n k g V H l w Z T 0 i Q n V m Z m V y T m V 4 d F J l Z n J l c 2 g i I F Z h b H V l P S J s M S I g L z 4 8 R W 5 0 c n k g V H l w Z T 0 i R m l s b E V u Y W J s Z W Q i I F Z h b H V l P S J s M S I g L z 4 8 R W 5 0 c n k g V H l w Z T 0 i R m l s b E V y c m 9 y Q 2 9 k Z S I g V m F s d W U 9 I n N V b m t u b 3 d u I i A v P j x F b n R y e S B U e X B l P S J G a W x s R X J y b 3 J N Z X N z Y W d l I i B W Y W x 1 Z T 0 i c 0 Z h b G h h I G 5 v I G R v d 2 5 s b 2 F k L i I g L z 4 8 R W 5 0 c n k g V H l w Z T 0 i R m l s b E x h c 3 R V c G R h d G V k I i B W Y W x 1 Z T 0 i Z D I w M j M t M D k t M D V U M T M 6 M T Q 6 N T U u M z Q 3 O D E 4 M V o i I C 8 + P E V u d H J 5 I F R 5 c G U 9 I k Z p b G x T d G F 0 d X M i I F Z h b H V l P S J z R X J y b 3 I i I C 8 + P E V u d H J 5 I F R 5 c G U 9 I k Z p b G x U b 0 R h d G F N b 2 R l b E V u Y W J s Z W Q i I F Z h b H V l P S J s M C I g L z 4 8 R W 5 0 c n k g V H l w Z T 0 i S X N Q c m l 2 Y X R l I i B W Y W x 1 Z T 0 i b D A i I C 8 + P E V u d H J 5 I F R 5 c G U 9 I l J l Y 2 9 2 Z X J 5 V G F y Z 2 V 0 Q 2 9 s d W 1 u I i B W Y W x 1 Z T 0 i b D I i I C 8 + P E V u d H J 5 I F R 5 c G U 9 I l J l Y 2 9 2 Z X J 5 V G F y Z 2 V 0 U m 9 3 I i B W Y W x 1 Z T 0 i b D U 4 I i A v P j x F b n R y e S B U e X B l P S J S Z W N v d m V y e V R h c m d l d F N o Z W V 0 I i B W Y W x 1 Z T 0 i c 0 J B T k N P I E R B R E 9 T I E F S U S I g L z 4 8 R W 5 0 c n k g V H l w Z T 0 i U m V z d W x 0 V H l w Z S I g V m F s d W U 9 I n N U Y W J s Z S I g L z 4 8 R W 5 0 c n k g V H l w Z T 0 i R m l s b E 9 i a m V j d F R 5 c G U i I F Z h b H V l P S J z V G F i b G U i I C 8 + P E V u d H J 5 I F R 5 c G U 9 I k 5 h b W V V c G R h d G V k Q W Z 0 Z X J G a W x s I i B W Y W x 1 Z T 0 i b D A i I C 8 + P C 9 T d G F i b G V F b n R y a W V z P j w v S X R l b T 4 8 S X R l b T 4 8 S X R l b U x v Y 2 F 0 a W 9 u P j x J d G V t V H l w Z T 5 G b 3 J t d W x h P C 9 J d G V t V H l w Z T 4 8 S X R l b V B h d G g + U 2 V j d G l v b j E v T 1 J D J T I w L S U y M D A w N C U y M C 0 l M j B K Q U 5 F T E F T J T I w K D M p P C 9 J d G V t U G F 0 a D 4 8 L 0 l 0 Z W 1 M b 2 N h d G l v b j 4 8 U 3 R h Y m x l R W 5 0 c m l l c z 4 8 R W 5 0 c n k g V H l w Z T 0 i Q n V m Z m V y T m V 4 d F J l Z n J l c 2 g i I F Z h b H V l P S J s M S I g L z 4 8 R W 5 0 c n k g V H l w Z T 0 i R m l s b E V u Y W J s Z W Q i I F Z h b H V l P S J s M S I g L z 4 8 R W 5 0 c n k g V H l w Z T 0 i R m l s b E V y c m 9 y Q 2 9 k Z S I g V m F s d W U 9 I n N V b m t u b 3 d u I i A v P j x F b n R y e S B U e X B l P S J G a W x s R X J y b 3 J N Z X N z Y W d l I i B W Y W x 1 Z T 0 i c 0 Z h b G h h I G 5 v I G R v d 2 5 s b 2 F k L i I g L z 4 8 R W 5 0 c n k g V H l w Z T 0 i R m l s b E x h c 3 R V c G R h d G V k I i B W Y W x 1 Z T 0 i Z D I w M j M t M D k t M D V U M T M 6 M T U 6 M D k u M T Q 4 N T A 5 O F o i I C 8 + P E V u d H J 5 I F R 5 c G U 9 I k Z p b G x T d G F 0 d X M i I F Z h b H V l P S J z R X J y b 3 I i I C 8 + P E V u d H J 5 I F R 5 c G U 9 I k Z p b G x U b 0 R h d G F N b 2 R l b E V u Y W J s Z W Q i I F Z h b H V l P S J s M C I g L z 4 8 R W 5 0 c n k g V H l w Z T 0 i S X N Q c m l 2 Y X R l I i B W Y W x 1 Z T 0 i b D A i I C 8 + P E V u d H J 5 I F R 5 c G U 9 I l J l Y 2 9 2 Z X J 5 V G F y Z 2 V 0 Q 2 9 s d W 1 u I i B W Y W x 1 Z T 0 i b D I i I C 8 + P E V u d H J 5 I F R 5 c G U 9 I l J l Y 2 9 2 Z X J 5 V G F y Z 2 V 0 U m 9 3 I i B W Y W x 1 Z T 0 i b D U 4 I i A v P j x F b n R y e S B U e X B l P S J S Z W N v d m V y e V R h c m d l d F N o Z W V 0 I i B W Y W x 1 Z T 0 i c 0 J B T k N P I E R B R E 9 T I E F S U S I g L z 4 8 R W 5 0 c n k g V H l w Z T 0 i U m V z d W x 0 V H l w Z S I g V m F s d W U 9 I n N U Y W J s Z S I g L z 4 8 R W 5 0 c n k g V H l w Z T 0 i R m l s b E 9 i a m V j d F R 5 c G U i I F Z h b H V l P S J z V G F i b G U i I C 8 + P E V u d H J 5 I F R 5 c G U 9 I k 5 h b W V V c G R h d G V k Q W Z 0 Z X J G a W x s I i B W Y W x 1 Z T 0 i b D A i I C 8 + P C 9 T d G F i b G V F b n R y a W V z P j w v S X R l b T 4 8 S X R l b T 4 8 S X R l b U x v Y 2 F 0 a W 9 u P j x J d G V t V H l w Z T 5 G b 3 J t d W x h P C 9 J d G V t V H l w Z T 4 8 S X R l b V B h d G g + U 2 V j d G l v b j E v T 1 J D J T I w L S U y M D A w N C U y M C 0 l M j B K Q U 5 F T E F T J T I w K D Q p P C 9 J d G V t U G F 0 a D 4 8 L 0 l 0 Z W 1 M b 2 N h d G l v b j 4 8 U 3 R h Y m x l R W 5 0 c m l l c z 4 8 R W 5 0 c n k g V H l w Z T 0 i Q W R k Z W R U b 0 R h d G F N b 2 R l b C I g V m F s d W U 9 I m w w I i A v P j x F b n R y e S B U e X B l P S J C d W Z m Z X J O Z X h 0 U m V m c m V z a C I g V m F s d W U 9 I m w x I i A v P j x F b n R y e S B U e X B l P S J G a W x s Q 2 9 1 b n Q i I F Z h b H V l P S J s N C I g L z 4 8 R W 5 0 c n k g V H l w Z T 0 i R m l s b E V u Y W J s Z W Q i I F Z h b H V l P S J s M S I g L z 4 8 R W 5 0 c n k g V H l w Z T 0 i R m l s b E V y c m 9 y Q 2 9 k Z S I g V m F s d W U 9 I n N V b m t u b 3 d u I i A v P j x F b n R y e S B U e X B l P S J G a W x s R X J y b 3 J D b 3 V u d C I g V m F s d W U 9 I m w w I i A v P j x F b n R y e S B U e X B l P S J G a W x s T G F z d F V w Z G F 0 Z W Q i I F Z h b H V l P S J k M j A y M y 0 w O S 0 w N V Q x M z o x N T o z N S 4 w N j E z O T c 5 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N v d m V y e V R h c m d l d E N v b H V t b i I g V m F s d W U 9 I m w y I i A v P j x F b n R y e S B U e X B l P S J S Z W N v d m V y e V R h c m d l d F J v d y I g V m F s d W U 9 I m w 1 O C I g L z 4 8 R W 5 0 c n k g V H l w Z T 0 i U m V j b 3 Z l c n l U Y X J n Z X R T a G V l d C I g V m F s d W U 9 I n N C Q U 5 D T y B E Q U R P U y B B U l E i I C 8 + P E V u d H J 5 I F R 5 c G U 9 I l J l b G F 0 a W 9 u c 2 h p c E l u Z m 9 D b 2 5 0 Y W l u Z X I i I F Z h b H V l P S J z e y Z x d W 9 0 O 2 N v b H V t b k N v d W 5 0 J n F 1 b 3 Q 7 O j c s J n F 1 b 3 Q 7 a 2 V 5 Q 2 9 s d W 1 u T m F t Z X M m c X V v d D s 6 W 1 0 s J n F 1 b 3 Q 7 c X V l c n l S Z W x h d G l v b n N o a X B z J n F 1 b 3 Q 7 O l t d L C Z x d W 9 0 O 2 N v b H V t b k l k Z W 5 0 a X R p Z X M m c X V v d D s 6 W y Z x d W 9 0 O 1 N l Y 3 R p b 2 4 x L 0 9 S Q y A t I D A w N C A t I E p B T k V M Q V M g K D Q p L 1 R p c G 8 g Q W x 0 Z X J h Z G 8 u e 0 N v b H V t b j E s M H 0 m c X V v d D s s J n F 1 b 3 Q 7 U 2 V j d G l v b j E v T 1 J D I C 0 g M D A 0 I C 0 g S k F O R U x B U y A o N C k v V G l w b y B B b H R l c m F k b y 5 7 Q 2 9 s d W 1 u M i w x f S Z x d W 9 0 O y w m c X V v d D t T Z W N 0 a W 9 u M S 9 P U k M g L S A w M D Q g L S B K Q U 5 F T E F T I C g 0 K S 9 U a X B v I E F s d G V y Y W R v L n t D b 2 x 1 b W 4 z L D J 9 J n F 1 b 3 Q 7 L C Z x d W 9 0 O 1 N l Y 3 R p b 2 4 x L 0 9 S Q y A t I D A w N C A t I E p B T k V M Q V M g K D Q p L 1 R p c G 8 g Q W x 0 Z X J h Z G 8 u e 0 N v b H V t b j Q s M 3 0 m c X V v d D s s J n F 1 b 3 Q 7 U 2 V j d G l v b j E v T 1 J D I C 0 g M D A 0 I C 0 g S k F O R U x B U y A o N C k v V G l w b y B B b H R l c m F k b y 5 7 Q 2 9 s d W 1 u N S w 0 f S Z x d W 9 0 O y w m c X V v d D t T Z W N 0 a W 9 u M S 9 P U k M g L S A w M D Q g L S B K Q U 5 F T E F T I C g 0 K S 9 U a X B v I E F s d G V y Y W R v L n t D b 2 x 1 b W 4 2 L D V 9 J n F 1 b 3 Q 7 L C Z x d W 9 0 O 1 N l Y 3 R p b 2 4 x L 0 9 S Q y A t I D A w N C A t I E p B T k V M Q V M g K D Q p L 1 R p c G 8 g Q W x 0 Z X J h Z G 8 u e 0 N v b H V t b j c s N n 0 m c X V v d D t d L C Z x d W 9 0 O 0 N v b H V t b k N v d W 5 0 J n F 1 b 3 Q 7 O j c s J n F 1 b 3 Q 7 S 2 V 5 Q 2 9 s d W 1 u T m F t Z X M m c X V v d D s 6 W 1 0 s J n F 1 b 3 Q 7 Q 2 9 s d W 1 u S W R l b n R p d G l l c y Z x d W 9 0 O z p b J n F 1 b 3 Q 7 U 2 V j d G l v b j E v T 1 J D I C 0 g M D A 0 I C 0 g S k F O R U x B U y A o N C k v V G l w b y B B b H R l c m F k b y 5 7 Q 2 9 s d W 1 u M S w w f S Z x d W 9 0 O y w m c X V v d D t T Z W N 0 a W 9 u M S 9 P U k M g L S A w M D Q g L S B K Q U 5 F T E F T I C g 0 K S 9 U a X B v I E F s d G V y Y W R v L n t D b 2 x 1 b W 4 y L D F 9 J n F 1 b 3 Q 7 L C Z x d W 9 0 O 1 N l Y 3 R p b 2 4 x L 0 9 S Q y A t I D A w N C A t I E p B T k V M Q V M g K D Q p L 1 R p c G 8 g Q W x 0 Z X J h Z G 8 u e 0 N v b H V t b j M s M n 0 m c X V v d D s s J n F 1 b 3 Q 7 U 2 V j d G l v b j E v T 1 J D I C 0 g M D A 0 I C 0 g S k F O R U x B U y A o N C k v V G l w b y B B b H R l c m F k b y 5 7 Q 2 9 s d W 1 u N C w z f S Z x d W 9 0 O y w m c X V v d D t T Z W N 0 a W 9 u M S 9 P U k M g L S A w M D Q g L S B K Q U 5 F T E F T I C g 0 K S 9 U a X B v I E F s d G V y Y W R v L n t D b 2 x 1 b W 4 1 L D R 9 J n F 1 b 3 Q 7 L C Z x d W 9 0 O 1 N l Y 3 R p b 2 4 x L 0 9 S Q y A t I D A w N C A t I E p B T k V M Q V M g K D Q p L 1 R p c G 8 g Q W x 0 Z X J h Z G 8 u e 0 N v b H V t b j Y s N X 0 m c X V v d D s s J n F 1 b 3 Q 7 U 2 V j d G l v b j E v T 1 J D I C 0 g M D A 0 I C 0 g S k F O R U x B U y A o N C k v V G l w b y B B b H R l c m F k b y 5 7 Q 2 9 s d W 1 u N y w 2 f S Z x d W 9 0 O 1 0 s J n F 1 b 3 Q 7 U m V s Y X R p b 2 5 z a G l w S W 5 m b y Z x d W 9 0 O z p b X X 0 i I C 8 + P E V u d H J 5 I F R 5 c G U 9 I l J l c 3 V s d F R 5 c G U i I F Z h b H V l P S J z V G F i b G U i I C 8 + P E V u d H J 5 I F R 5 c G U 9 I k Z p b G x P Y m p l Y 3 R U e X B l I i B W Y W x 1 Z T 0 i c 1 R h Y m x l I i A v P j x F b n R y e S B U e X B l P S J O Y W 1 l V X B k Y X R l Z E F m d G V y R m l s b C I g V m F s d W U 9 I m w w I i A v P j x F b n R y e S B U e X B l P S J G a W x s V G F y Z 2 V 0 I i B W Y W x 1 Z T 0 i c 0 9 S Q 1 9 f X z A w N F 9 f X 0 p B T k V M Q V N f X z Q i I C 8 + P C 9 T d G F i b G V F b n R y a W V z P j w v S X R l b T 4 8 S X R l b T 4 8 S X R l b U x v Y 2 F 0 a W 9 u P j x J d G V t V H l w Z T 5 G b 3 J t d W x h P C 9 J d G V t V H l w Z T 4 8 S X R l b V B h d G g + U 2 V j d G l v b j E v T 1 J D J T I w L S U y M D A w M S U y M C 0 l M j B W R V J H Q V 9 D T 0 5 U U k E l M j B K Q U 5 F T E F T J T I w R 0 V S Q U w l M j A o M i k 8 L 0 l 0 Z W 1 Q Y X R o P j w v S X R l b U x v Y 2 F 0 a W 9 u P j x T d G F i b G V F b n R y a W V z P j x F b n R y e S B U e X B l P S J B Z G R l Z F R v R G F 0 Y U 1 v Z G V s I i B W Y W x 1 Z T 0 i b D A i I C 8 + P E V u d H J 5 I F R 5 c G U 9 I k J 1 Z m Z l c k 5 l e H R S Z W Z y Z X N o I i B W Y W x 1 Z T 0 i b D E i I C 8 + P E V u d H J 5 I F R 5 c G U 9 I k Z p b G x D b 3 V u d C I g V m F s d W U 9 I m w 1 I i A v P j x F b n R y e S B U e X B l P S J G a W x s R W 5 h Y m x l Z C I g V m F s d W U 9 I m w x I i A v P j x F b n R y e S B U e X B l P S J G a W x s R X J y b 3 J D b 2 R l I i B W Y W x 1 Z T 0 i c 1 V u a 2 5 v d 2 4 i I C 8 + P E V u d H J 5 I F R 5 c G U 9 I k Z p b G x F c n J v c k N v d W 5 0 I i B W Y W x 1 Z T 0 i b D A i I C 8 + P E V u d H J 5 I F R 5 c G U 9 I k Z p b G x M Y X N 0 V X B k Y X R l Z C I g V m F s d W U 9 I m Q y M D I z L T A 5 L T A 1 V D E z O j E 2 O j E w L j A x N T M y N z R 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j b 3 Z l c n l U Y X J n Z X R D b 2 x 1 b W 4 i I F Z h b H V l P S J s M i I g L z 4 8 R W 5 0 c n k g V H l w Z T 0 i U m V j b 3 Z l c n l U Y X J n Z X R S b 3 c i I F Z h b H V l P S J s N z Q i I C 8 + P E V u d H J 5 I F R 5 c G U 9 I l J l Y 2 9 2 Z X J 5 V G F y Z 2 V 0 U 2 h l Z X Q i I F Z h b H V l P S J z Q k F O Q 0 8 g R E F E T 1 M g Q V J R I i A v P j x F b n R y e S B U e X B l P S J S Z W x h d G l v b n N o a X B J b m Z v Q 2 9 u d G F p b m V y I i B W Y W x 1 Z T 0 i c 3 s m c X V v d D t j b 2 x 1 b W 5 D b 3 V u d C Z x d W 9 0 O z o 0 L C Z x d W 9 0 O 2 t l e U N v b H V t b k 5 h b W V z J n F 1 b 3 Q 7 O l t d L C Z x d W 9 0 O 3 F 1 Z X J 5 U m V s Y X R p b 2 5 z a G l w c y Z x d W 9 0 O z p b X S w m c X V v d D t j b 2 x 1 b W 5 J Z G V u d G l 0 a W V z J n F 1 b 3 Q 7 O l s m c X V v d D t T Z W N 0 a W 9 u M S 9 P U k M g L S A w M D E g L S B W R V J H Q V 9 D T 0 5 U U k E g S k F O R U x B U y B H R V J B T C A o M i k v V G l w b y B B b H R l c m F k b y 5 7 Q 2 9 s d W 1 u M S w w f S Z x d W 9 0 O y w m c X V v d D t T Z W N 0 a W 9 u M S 9 P U k M g L S A w M D E g L S B W R V J H Q V 9 D T 0 5 U U k E g S k F O R U x B U y B H R V J B T C A o M i k v V G l w b y B B b H R l c m F k b y 5 7 Q 2 9 s d W 1 u M i w x f S Z x d W 9 0 O y w m c X V v d D t T Z W N 0 a W 9 u M S 9 P U k M g L S A w M D E g L S B W R V J H Q V 9 D T 0 5 U U k E g S k F O R U x B U y B H R V J B T C A o M i k v V G l w b y B B b H R l c m F k b y 5 7 Q 2 9 s d W 1 u M y w y f S Z x d W 9 0 O y w m c X V v d D t T Z W N 0 a W 9 u M S 9 P U k M g L S A w M D E g L S B W R V J H Q V 9 D T 0 5 U U k E g S k F O R U x B U y B H R V J B T C A o M i k v V G l w b y B B b H R l c m F k b y 5 7 Q 2 9 s d W 1 u N C w z f S Z x d W 9 0 O 1 0 s J n F 1 b 3 Q 7 Q 2 9 s d W 1 u Q 2 9 1 b n Q m c X V v d D s 6 N C w m c X V v d D t L Z X l D b 2 x 1 b W 5 O Y W 1 l c y Z x d W 9 0 O z p b X S w m c X V v d D t D b 2 x 1 b W 5 J Z G V u d G l 0 a W V z J n F 1 b 3 Q 7 O l s m c X V v d D t T Z W N 0 a W 9 u M S 9 P U k M g L S A w M D E g L S B W R V J H Q V 9 D T 0 5 U U k E g S k F O R U x B U y B H R V J B T C A o M i k v V G l w b y B B b H R l c m F k b y 5 7 Q 2 9 s d W 1 u M S w w f S Z x d W 9 0 O y w m c X V v d D t T Z W N 0 a W 9 u M S 9 P U k M g L S A w M D E g L S B W R V J H Q V 9 D T 0 5 U U k E g S k F O R U x B U y B H R V J B T C A o M i k v V G l w b y B B b H R l c m F k b y 5 7 Q 2 9 s d W 1 u M i w x f S Z x d W 9 0 O y w m c X V v d D t T Z W N 0 a W 9 u M S 9 P U k M g L S A w M D E g L S B W R V J H Q V 9 D T 0 5 U U k E g S k F O R U x B U y B H R V J B T C A o M i k v V G l w b y B B b H R l c m F k b y 5 7 Q 2 9 s d W 1 u M y w y f S Z x d W 9 0 O y w m c X V v d D t T Z W N 0 a W 9 u M S 9 P U k M g L S A w M D E g L S B W R V J H Q V 9 D T 0 5 U U k E g S k F O R U x B U y B H R V J B T C A o M i k v V G l w b y B B b H R l c m F k b y 5 7 Q 2 9 s d W 1 u N C w z f S Z x d W 9 0 O 1 0 s J n F 1 b 3 Q 7 U m V s Y X R p b 2 5 z a G l w S W 5 m b y Z x d W 9 0 O z p b X X 0 i I C 8 + P E V u d H J 5 I F R 5 c G U 9 I l J l c 3 V s d F R 5 c G U i I F Z h b H V l P S J z V G F i b G U i I C 8 + P E V u d H J 5 I F R 5 c G U 9 I k Z p b G x P Y m p l Y 3 R U e X B l I i B W Y W x 1 Z T 0 i c 1 R h Y m x l I i A v P j x F b n R y e S B U e X B l P S J O Y W 1 l V X B k Y X R l Z E F m d G V y R m l s b C I g V m F s d W U 9 I m w w I i A v P j x F b n R y e S B U e X B l P S J G a W x s V G F y Z 2 V 0 I i B W Y W x 1 Z T 0 i c 0 9 S Q 1 9 f X z A w M V 9 f X 1 Z F U k d B X 0 N P T l R S Q V 9 K Q U 5 F T E F T X 0 d F U k F M X 1 8 y I i A v P j w v U 3 R h Y m x l R W 5 0 c m l l c z 4 8 L 0 l 0 Z W 0 + P E l 0 Z W 0 + P E l 0 Z W 1 M b 2 N h d G l v b j 4 8 S X R l b V R 5 c G U + R m 9 y b X V s Y T w v S X R l b V R 5 c G U + P E l 0 Z W 1 Q Y X R o P l N l Y 3 R p b 2 4 x L 0 9 S Q y U y M C 0 l M j A w M D Q l M j A t J T I w U E 9 S V E F T J T I w K D E w K T w v S X R l b V B h d G g + P C 9 J d G V t T G 9 j Y X R p b 2 4 + P F N 0 Y W J s Z U V u d H J p Z X M + P E V u d H J 5 I F R 5 c G U 9 I k F k Z G V k V G 9 E Y X R h T W 9 k Z W w i I F Z h b H V l P S J s M C I g L z 4 8 R W 5 0 c n k g V H l w Z T 0 i Q n V m Z m V y T m V 4 d F J l Z n J l c 2 g i I F Z h b H V l P S J s M S I g L z 4 8 R W 5 0 c n k g V H l w Z T 0 i R m l s b E N v d W 5 0 I i B W Y W x 1 Z T 0 i b D E w I i A v P j x F b n R y e S B U e X B l P S J G a W x s R W 5 h Y m x l Z C I g V m F s d W U 9 I m w w I i A v P j x F b n R y e S B U e X B l P S J G a W x s R X J y b 3 J D b 2 R l I i B W Y W x 1 Z T 0 i c 1 V u a 2 5 v d 2 4 i I C 8 + P E V u d H J 5 I F R 5 c G U 9 I k Z p b G x F c n J v c k N v d W 5 0 I i B W Y W x 1 Z T 0 i b D A i I C 8 + P E V u d H J 5 I F R 5 c G U 9 I k Z p b G x M Y X N 0 V X B k Y X R l Z C I g V m F s d W U 9 I m Q y M D I z L T A 5 L T A 1 V D E z O j E 2 O j M 4 L j U y N T g 1 M z R 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Y s J n F 1 b 3 Q 7 a 2 V 5 Q 2 9 s d W 1 u T m F t Z X M m c X V v d D s 6 W 1 0 s J n F 1 b 3 Q 7 c X V l c n l S Z W x h d G l v b n N o a X B z J n F 1 b 3 Q 7 O l t d L C Z x d W 9 0 O 2 N v b H V t b k l k Z W 5 0 a X R p Z X M m c X V v d D s 6 W y Z x d W 9 0 O 1 N l Y 3 R p b 2 4 x L 0 9 S Q y A t I D A w N C A t I F B P U l R B U y A o M T A p L 1 R p c G 8 g Q W x 0 Z X J h Z G 8 u e 0 N v b H V t b j E s M H 0 m c X V v d D s s J n F 1 b 3 Q 7 U 2 V j d G l v b j E v T 1 J D I C 0 g M D A 0 I C 0 g U E 9 S V E F T I C g x M C k v V G l w b y B B b H R l c m F k b y 5 7 Q 2 9 s d W 1 u M i w x f S Z x d W 9 0 O y w m c X V v d D t T Z W N 0 a W 9 u M S 9 P U k M g L S A w M D Q g L S B Q T 1 J U Q V M g K D E w K S 9 U a X B v I E F s d G V y Y W R v L n t D b 2 x 1 b W 4 z L D J 9 J n F 1 b 3 Q 7 L C Z x d W 9 0 O 1 N l Y 3 R p b 2 4 x L 0 9 S Q y A t I D A w N C A t I F B P U l R B U y A o M T A p L 1 R p c G 8 g Q W x 0 Z X J h Z G 8 u e 0 N v b H V t b j Q s M 3 0 m c X V v d D s s J n F 1 b 3 Q 7 U 2 V j d G l v b j E v T 1 J D I C 0 g M D A 0 I C 0 g U E 9 S V E F T I C g x M C k v V G l w b y B B b H R l c m F k b y 5 7 Q 2 9 s d W 1 u N S w 0 f S Z x d W 9 0 O y w m c X V v d D t T Z W N 0 a W 9 u M S 9 P U k M g L S A w M D Q g L S B Q T 1 J U Q V M g K D E w K S 9 U a X B v I E F s d G V y Y W R v L n t D b 2 x 1 b W 4 2 L D V 9 J n F 1 b 3 Q 7 X S w m c X V v d D t D b 2 x 1 b W 5 D b 3 V u d C Z x d W 9 0 O z o 2 L C Z x d W 9 0 O 0 t l e U N v b H V t b k 5 h b W V z J n F 1 b 3 Q 7 O l t d L C Z x d W 9 0 O 0 N v b H V t b k l k Z W 5 0 a X R p Z X M m c X V v d D s 6 W y Z x d W 9 0 O 1 N l Y 3 R p b 2 4 x L 0 9 S Q y A t I D A w N C A t I F B P U l R B U y A o M T A p L 1 R p c G 8 g Q W x 0 Z X J h Z G 8 u e 0 N v b H V t b j E s M H 0 m c X V v d D s s J n F 1 b 3 Q 7 U 2 V j d G l v b j E v T 1 J D I C 0 g M D A 0 I C 0 g U E 9 S V E F T I C g x M C k v V G l w b y B B b H R l c m F k b y 5 7 Q 2 9 s d W 1 u M i w x f S Z x d W 9 0 O y w m c X V v d D t T Z W N 0 a W 9 u M S 9 P U k M g L S A w M D Q g L S B Q T 1 J U Q V M g K D E w K S 9 U a X B v I E F s d G V y Y W R v L n t D b 2 x 1 b W 4 z L D J 9 J n F 1 b 3 Q 7 L C Z x d W 9 0 O 1 N l Y 3 R p b 2 4 x L 0 9 S Q y A t I D A w N C A t I F B P U l R B U y A o M T A p L 1 R p c G 8 g Q W x 0 Z X J h Z G 8 u e 0 N v b H V t b j Q s M 3 0 m c X V v d D s s J n F 1 b 3 Q 7 U 2 V j d G l v b j E v T 1 J D I C 0 g M D A 0 I C 0 g U E 9 S V E F T I C g x M C k v V G l w b y B B b H R l c m F k b y 5 7 Q 2 9 s d W 1 u N S w 0 f S Z x d W 9 0 O y w m c X V v d D t T Z W N 0 a W 9 u M S 9 P U k M g L S A w M D Q g L S B Q T 1 J U Q V M g K D E w K S 9 U a X B v I E F s d G V y Y W R v L n t D b 2 x 1 b W 4 2 L D V 9 J n F 1 b 3 Q 7 X S w m c X V v d D t S Z W x h d G l v b n N o a X B J b m Z v J n F 1 b 3 Q 7 O l t d f S I g L z 4 8 R W 5 0 c n k g V H l w Z T 0 i U m V z d W x 0 V H l w Z S I g V m F s d W U 9 I n N U Y W J s Z S I g L z 4 8 R W 5 0 c n k g V H l w Z T 0 i R m l s b E 9 i a m V j d F R 5 c G U i I F Z h b H V l P S J z Q 2 9 u b m V j d G l v b k 9 u b H k i I C 8 + P E V u d H J 5 I F R 5 c G U 9 I k 5 h b W V V c G R h d G V k Q W Z 0 Z X J G a W x s I i B W Y W x 1 Z T 0 i b D A i I C 8 + P C 9 T d G F i b G V F b n R y a W V z P j w v S X R l b T 4 8 S X R l b T 4 8 S X R l b U x v Y 2 F 0 a W 9 u P j x J d G V t V H l w Z T 5 G b 3 J t d W x h P C 9 J d G V t V H l w Z T 4 8 S X R l b V B h d G g + U 2 V j d G l v b j E v T 1 J D J T I w L S U y M D A w M S U y M C 0 l M j B W R V J H Q S U y M E R F J T I w U E 9 S V E F T J T I w R 0 V S Q U w l M j A o N C k 8 L 0 l 0 Z W 1 Q Y X R o P j w v S X R l b U x v Y 2 F 0 a W 9 u P j x T d G F i b G V F b n R y a W V z P j x F b n R y e S B U e X B l P S J B Z G R l Z F R v R G F 0 Y U 1 v Z G V s I i B W Y W x 1 Z T 0 i b D A i I C 8 + P E V u d H J 5 I F R 5 c G U 9 I k J 1 Z m Z l c k 5 l e H R S Z W Z y Z X N o I i B W Y W x 1 Z T 0 i b D E i I C 8 + P E V u d H J 5 I F R 5 c G U 9 I k Z p b G x D b 3 V u d C I g V m F s d W U 9 I m w x M S I g L z 4 8 R W 5 0 c n k g V H l w Z T 0 i R m l s b E V u Y W J s Z W Q i I F Z h b H V l P S J s M S I g L z 4 8 R W 5 0 c n k g V H l w Z T 0 i R m l s b E V y c m 9 y Q 2 9 k Z S I g V m F s d W U 9 I n N V b m t u b 3 d u I i A v P j x F b n R y e S B U e X B l P S J G a W x s R X J y b 3 J D b 3 V u d C I g V m F s d W U 9 I m w w I i A v P j x F b n R y e S B U e X B l P S J G a W x s T G F z d F V w Z G F 0 Z W Q i I F Z h b H V l P S J k M j A y M y 0 w O S 0 w N V Q x M z o x N z o x O S 4 0 M T I z M z U w W i I g L z 4 8 R W 5 0 c n k g V H l w Z T 0 i R m l s b E N v b H V t b l R 5 c G V z I i B W Y W x 1 Z T 0 i c 0 J n W U d C Z z 0 9 I i A v P j x F b n R y e S B U e X B l P S J G a W x s Q 2 9 s d W 1 u T m F t Z X M i I F Z h b H V l P S J z W y Z x d W 9 0 O 0 N v b H V t b j E m c X V v d D s s J n F 1 b 3 Q 7 Q 2 9 s d W 1 u M i Z x d W 9 0 O y w m c X V v d D t D b 2 x 1 b W 4 z J n F 1 b 3 Q 7 L C Z x d W 9 0 O 0 N v b H V t b j Q 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g 5 I i A v P j x F b n R y e S B U e X B l P S J S Z W N v d m V y e V R h c m d l d F N o Z W V 0 I i B W Y W x 1 Z T 0 i c 0 J B T k N P I E R B R E 9 T I E F S U S I g L z 4 8 R W 5 0 c n k g V H l w Z T 0 i U m V s Y X R p b 2 5 z a G l w S W 5 m b 0 N v b n R h a W 5 l c i I g V m F s d W U 9 I n N 7 J n F 1 b 3 Q 7 Y 2 9 s d W 1 u Q 2 9 1 b n Q m c X V v d D s 6 N C w m c X V v d D t r Z X l D b 2 x 1 b W 5 O Y W 1 l c y Z x d W 9 0 O z p b X S w m c X V v d D t x d W V y e V J l b G F 0 a W 9 u c 2 h p c H M m c X V v d D s 6 W 1 0 s J n F 1 b 3 Q 7 Y 2 9 s d W 1 u S W R l b n R p d G l l c y Z x d W 9 0 O z p b J n F 1 b 3 Q 7 U 2 V j d G l v b j E v T 1 J D I C 0 g M D A x I C 0 g V k V S R 0 E g R E U g U E 9 S V E F T I E d F U k F M I C g 0 K S 9 U a X B v I E F s d G V y Y W R v L n t D b 2 x 1 b W 4 x L D B 9 J n F 1 b 3 Q 7 L C Z x d W 9 0 O 1 N l Y 3 R p b 2 4 x L 0 9 S Q y A t I D A w M S A t I F Z F U k d B I E R F I F B P U l R B U y B H R V J B T C A o N C k v V G l w b y B B b H R l c m F k b y 5 7 Q 2 9 s d W 1 u M i w x f S Z x d W 9 0 O y w m c X V v d D t T Z W N 0 a W 9 u M S 9 P U k M g L S A w M D E g L S B W R V J H Q S B E R S B Q T 1 J U Q V M g R 0 V S Q U w g K D Q p L 1 R p c G 8 g Q W x 0 Z X J h Z G 8 u e 0 N v b H V t b j M s M n 0 m c X V v d D s s J n F 1 b 3 Q 7 U 2 V j d G l v b j E v T 1 J D I C 0 g M D A x I C 0 g V k V S R 0 E g R E U g U E 9 S V E F T I E d F U k F M I C g 0 K S 9 U a X B v I E F s d G V y Y W R v L n t D b 2 x 1 b W 4 0 L D N 9 J n F 1 b 3 Q 7 X S w m c X V v d D t D b 2 x 1 b W 5 D b 3 V u d C Z x d W 9 0 O z o 0 L C Z x d W 9 0 O 0 t l e U N v b H V t b k 5 h b W V z J n F 1 b 3 Q 7 O l t d L C Z x d W 9 0 O 0 N v b H V t b k l k Z W 5 0 a X R p Z X M m c X V v d D s 6 W y Z x d W 9 0 O 1 N l Y 3 R p b 2 4 x L 0 9 S Q y A t I D A w M S A t I F Z F U k d B I E R F I F B P U l R B U y B H R V J B T C A o N C k v V G l w b y B B b H R l c m F k b y 5 7 Q 2 9 s d W 1 u M S w w f S Z x d W 9 0 O y w m c X V v d D t T Z W N 0 a W 9 u M S 9 P U k M g L S A w M D E g L S B W R V J H Q S B E R S B Q T 1 J U Q V M g R 0 V S Q U w g K D Q p L 1 R p c G 8 g Q W x 0 Z X J h Z G 8 u e 0 N v b H V t b j I s M X 0 m c X V v d D s s J n F 1 b 3 Q 7 U 2 V j d G l v b j E v T 1 J D I C 0 g M D A x I C 0 g V k V S R 0 E g R E U g U E 9 S V E F T I E d F U k F M I C g 0 K S 9 U a X B v I E F s d G V y Y W R v L n t D b 2 x 1 b W 4 z L D J 9 J n F 1 b 3 Q 7 L C Z x d W 9 0 O 1 N l Y 3 R p b 2 4 x L 0 9 S Q y A t I D A w M S A t I F Z F U k d B I E R F I F B P U l R B U y B H R V J B T C A o N C k v V G l w b y B B b H R l c m F k b y 5 7 Q 2 9 s d W 1 u N C w z f S Z x d W 9 0 O 1 0 s J n F 1 b 3 Q 7 U m V s Y X R p b 2 5 z a G l w S W 5 m b y Z x d W 9 0 O z p b X X 0 i I C 8 + P E V u d H J 5 I F R 5 c G U 9 I l J l c 3 V s d F R 5 c G U i I F Z h b H V l P S J z V G F i b G U i I C 8 + P E V u d H J 5 I F R 5 c G U 9 I k Z p b G x P Y m p l Y 3 R U e X B l I i B W Y W x 1 Z T 0 i c 1 R h Y m x l I i A v P j x F b n R y e S B U e X B l P S J O Y W 1 l V X B k Y X R l Z E F m d G V y R m l s b C I g V m F s d W U 9 I m w w I i A v P j x F b n R y e S B U e X B l P S J G a W x s V G F y Z 2 V 0 I i B W Y W x 1 Z T 0 i c 0 9 S Q 1 9 f X z A w M V 9 f X 1 Z F U k d B X 0 R F X 1 B P U l R B U 1 9 H R V J B T F 9 f N C I g L z 4 8 L 1 N 0 Y W J s Z U V u d H J p Z X M + P C 9 J d G V t P j x J d G V t P j x J d G V t T G 9 j Y X R p b 2 4 + P E l 0 Z W 1 U e X B l P k Z v c m 1 1 b G E 8 L 0 l 0 Z W 1 U e X B l P j x J d G V t U G F 0 a D 5 T Z W N 0 a W 9 u M S 9 P U k M l M j A t J T I w M D A x J T I w L S U y M F B J U 0 8 l M j B E R U 1 P T E l S P C 9 J d G V t U G F 0 a D 4 8 L 0 l 0 Z W 1 M b 2 N h d G l v b j 4 8 U 3 R h Y m x l R W 5 0 c m l l c z 4 8 R W 5 0 c n k g V H l w Z T 0 i Q W R k Z W R U b 0 R h d G F N b 2 R l b C I g V m F s d W U 9 I m w w I i A v P j x F b n R y e S B U e X B l P S J C d W Z m Z X J O Z X h 0 U m V m c m V z a C I g V m F s d W U 9 I m w x I i A v P j x F b n R y e S B U e X B l P S J G a W x s Q 2 9 1 b n Q i I F Z h b H V l P S J s N S I g L z 4 8 R W 5 0 c n k g V H l w Z T 0 i R m l s b E V u Y W J s Z W Q i I F Z h b H V l P S J s M S I g L z 4 8 R W 5 0 c n k g V H l w Z T 0 i R m l s b E V y c m 9 y Q 2 9 k Z S I g V m F s d W U 9 I n N V b m t u b 3 d u I i A v P j x F b n R y e S B U e X B l P S J G a W x s R X J y b 3 J D b 3 V u d C I g V m F s d W U 9 I m w w I i A v P j x F b n R y e S B U e X B l P S J G a W x s T G F z d F V w Z G F 0 Z W Q i I F Z h b H V l P S J k M j A y M y 0 w O S 0 w N V Q x N D o y M z o w N S 4 4 M D I 0 N D g 5 W i I g L z 4 8 R W 5 0 c n k g V H l w Z T 0 i R m l s b E N v b H V t b l R 5 c G V z I i B W Y W x 1 Z T 0 i c 0 J n W T 0 i I C 8 + P E V u d H J 5 I F R 5 c G U 9 I k Z p b G x D b 2 x 1 b W 5 O Y W 1 l c y I g V m F s d W U 9 I n N b J n F 1 b 3 Q 7 Q 2 9 s d W 1 u M S Z x d W 9 0 O y w m c X V v d D t D b 2 x 1 b W 4 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N v d m V y e V R h c m d l d E N v b H V t b i I g V m F s d W U 9 I m w y I i A v P j x F b n R y e S B U e X B l P S J S Z W N v d m V y e V R h c m d l d F J v d y I g V m F s d W U 9 I m w 2 N y I g L z 4 8 R W 5 0 c n k g V H l w Z T 0 i U m V j b 3 Z l c n l U Y X J n Z X R T a G V l d C I g V m F s d W U 9 I n N C Q U 5 D T y B E Q U R P U y B B U l E i I C 8 + P E V u d H J 5 I F R 5 c G U 9 I l J l b G F 0 a W 9 u c 2 h p c E l u Z m 9 D b 2 5 0 Y W l u Z X I i I F Z h b H V l P S J z e y Z x d W 9 0 O 2 N v b H V t b k N v d W 5 0 J n F 1 b 3 Q 7 O j I s J n F 1 b 3 Q 7 a 2 V 5 Q 2 9 s d W 1 u T m F t Z X M m c X V v d D s 6 W 1 0 s J n F 1 b 3 Q 7 c X V l c n l S Z W x h d G l v b n N o a X B z J n F 1 b 3 Q 7 O l t d L C Z x d W 9 0 O 2 N v b H V t b k l k Z W 5 0 a X R p Z X M m c X V v d D s 6 W y Z x d W 9 0 O 1 N l Y 3 R p b 2 4 x L 0 9 S Q y A t I D A w M S A t I F B J U 0 8 g R E V N T 0 x J U i 9 U a X B v I E F s d G V y Y W R v L n t D b 2 x 1 b W 4 x L D B 9 J n F 1 b 3 Q 7 L C Z x d W 9 0 O 1 N l Y 3 R p b 2 4 x L 0 9 S Q y A t I D A w M S A t I F B J U 0 8 g R E V N T 0 x J U i 9 U a X B v I E F s d G V y Y W R v L n t D b 2 x 1 b W 4 y L D F 9 J n F 1 b 3 Q 7 X S w m c X V v d D t D b 2 x 1 b W 5 D b 3 V u d C Z x d W 9 0 O z o y L C Z x d W 9 0 O 0 t l e U N v b H V t b k 5 h b W V z J n F 1 b 3 Q 7 O l t d L C Z x d W 9 0 O 0 N v b H V t b k l k Z W 5 0 a X R p Z X M m c X V v d D s 6 W y Z x d W 9 0 O 1 N l Y 3 R p b 2 4 x L 0 9 S Q y A t I D A w M S A t I F B J U 0 8 g R E V N T 0 x J U i 9 U a X B v I E F s d G V y Y W R v L n t D b 2 x 1 b W 4 x L D B 9 J n F 1 b 3 Q 7 L C Z x d W 9 0 O 1 N l Y 3 R p b 2 4 x L 0 9 S Q y A t I D A w M S A t I F B J U 0 8 g R E V N T 0 x J U i 9 U a X B v I E F s d G V y Y W R v L n t D b 2 x 1 b W 4 y L D F 9 J n F 1 b 3 Q 7 X S w m c X V v d D t S Z W x h d G l v b n N o a X B J b m Z v J n F 1 b 3 Q 7 O l t d f S I g L z 4 8 R W 5 0 c n k g V H l w Z T 0 i U m V z d W x 0 V H l w Z S I g V m F s d W U 9 I n N U Y W J s Z S I g L z 4 8 R W 5 0 c n k g V H l w Z T 0 i R m l s b E 9 i a m V j d F R 5 c G U i I F Z h b H V l P S J z V G F i b G U i I C 8 + P E V u d H J 5 I F R 5 c G U 9 I k 5 h b W V V c G R h d G V k Q W Z 0 Z X J G a W x s I i B W Y W x 1 Z T 0 i b D A i I C 8 + P E V u d H J 5 I F R 5 c G U 9 I k Z p b G x U Y X J n Z X Q i I F Z h b H V l P S J z T 1 J D X 1 9 f M D A x X 1 9 f U E l T T 1 9 E R U 1 P T E l S I i A v P j w v U 3 R h Y m x l R W 5 0 c m l l c z 4 8 L 0 l 0 Z W 0 + P E l 0 Z W 0 + P E l 0 Z W 1 M b 2 N h d G l v b j 4 8 S X R l b V R 5 c G U + R m 9 y b X V s Y T w v S X R l b V R 5 c G U + P E l 0 Z W 1 Q Y X R o P l N l Y 3 R p b 2 4 x L 0 9 S Q y U y M C 0 l M j A w M D E l M j A t J T I w R E V N T 0 x J U i U y M F B J U 0 8 l M j B D R V J B T U l D T z w v S X R l b V B h d G g + P C 9 J d G V t T G 9 j Y X R p b 2 4 + P F N 0 Y W J s Z U V u d H J p Z X M + P E V u d H J 5 I F R 5 c G U 9 I k F k Z G V k V G 9 E Y X R h T W 9 k Z W w i I F Z h b H V l P S J s M C I g L z 4 8 R W 5 0 c n k g V H l w Z T 0 i Q n V m Z m V y T m V 4 d F J l Z n J l c 2 g i I F Z h b H V l P S J s M S I g L z 4 8 R W 5 0 c n k g V H l w Z T 0 i R m l s b E N v d W 5 0 I i B W Y W x 1 Z T 0 i b D E y I i A v P j x F b n R y e S B U e X B l P S J G a W x s R W 5 h Y m x l Z C I g V m F s d W U 9 I m w x I i A v P j x F b n R y e S B U e X B l P S J G a W x s R X J y b 3 J D b 2 R l I i B W Y W x 1 Z T 0 i c 1 V u a 2 5 v d 2 4 i I C 8 + P E V u d H J 5 I F R 5 c G U 9 I k Z p b G x F c n J v c k N v d W 5 0 I i B W Y W x 1 Z T 0 i b D A i I C 8 + P E V u d H J 5 I F R 5 c G U 9 I k Z p b G x M Y X N 0 V X B k Y X R l Z C I g V m F s d W U 9 I m Q y M D I z L T A 5 L T A 1 V D E 0 O j I 3 O j I 1 L j Q 1 M D g x N j F a I i A v P j x F b n R y e S B U e X B l P S J G a W x s Q 2 9 s d W 1 u V H l w Z X M i I F Z h b H V l P S J z Q m d Z P S I g L z 4 8 R W 5 0 c n k g V H l w Z T 0 i R m l s b E N v b H V t b k 5 h b W V z I i B W Y W x 1 Z T 0 i c 1 s m c X V v d D t D b 2 x 1 b W 4 x J n F 1 b 3 Q 7 L C Z x d W 9 0 O 0 N v b H V t b j I 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c 2 I i A v P j x F b n R y e S B U e X B l P S J S Z W N v d m V y e V R h c m d l d F N o Z W V 0 I i B W Y W x 1 Z T 0 i c 0 J B T k N P I E R B R E 9 T I E F S U S I g L z 4 8 R W 5 0 c n k g V H l w Z T 0 i U m V s Y X R p b 2 5 z a G l w S W 5 m b 0 N v b n R h a W 5 l c i I g V m F s d W U 9 I n N 7 J n F 1 b 3 Q 7 Y 2 9 s d W 1 u Q 2 9 1 b n Q m c X V v d D s 6 M i w m c X V v d D t r Z X l D b 2 x 1 b W 5 O Y W 1 l c y Z x d W 9 0 O z p b X S w m c X V v d D t x d W V y e V J l b G F 0 a W 9 u c 2 h p c H M m c X V v d D s 6 W 1 0 s J n F 1 b 3 Q 7 Y 2 9 s d W 1 u S W R l b n R p d G l l c y Z x d W 9 0 O z p b J n F 1 b 3 Q 7 U 2 V j d G l v b j E v T 1 J D I C 0 g M D A x I C 0 g R E V N T 0 x J U i B Q S V N P I E N F U k F N S U N P L 1 R p c G 8 g Q W x 0 Z X J h Z G 8 u e 0 N v b H V t b j E s M H 0 m c X V v d D s s J n F 1 b 3 Q 7 U 2 V j d G l v b j E v T 1 J D I C 0 g M D A x I C 0 g R E V N T 0 x J U i B Q S V N P I E N F U k F N S U N P L 1 R p c G 8 g Q W x 0 Z X J h Z G 8 u e 0 N v b H V t b j I s M X 0 m c X V v d D t d L C Z x d W 9 0 O 0 N v b H V t b k N v d W 5 0 J n F 1 b 3 Q 7 O j I s J n F 1 b 3 Q 7 S 2 V 5 Q 2 9 s d W 1 u T m F t Z X M m c X V v d D s 6 W 1 0 s J n F 1 b 3 Q 7 Q 2 9 s d W 1 u S W R l b n R p d G l l c y Z x d W 9 0 O z p b J n F 1 b 3 Q 7 U 2 V j d G l v b j E v T 1 J D I C 0 g M D A x I C 0 g R E V N T 0 x J U i B Q S V N P I E N F U k F N S U N P L 1 R p c G 8 g Q W x 0 Z X J h Z G 8 u e 0 N v b H V t b j E s M H 0 m c X V v d D s s J n F 1 b 3 Q 7 U 2 V j d G l v b j E v T 1 J D I C 0 g M D A x I C 0 g R E V N T 0 x J U i B Q S V N P I E N F U k F N S U N P L 1 R p c G 8 g Q W x 0 Z X J h Z G 8 u e 0 N v b H V t b j I s M X 0 m c X V v d D t d L C Z x d W 9 0 O 1 J l b G F 0 a W 9 u c 2 h p c E l u Z m 8 m c X V v d D s 6 W 1 1 9 I i A v P j x F b n R y e S B U e X B l P S J S Z X N 1 b H R U e X B l I i B W Y W x 1 Z T 0 i c 1 R h Y m x l I i A v P j x F b n R y e S B U e X B l P S J G a W x s T 2 J q Z W N 0 V H l w Z S I g V m F s d W U 9 I n N U Y W J s Z S I g L z 4 8 R W 5 0 c n k g V H l w Z T 0 i T m F t Z V V w Z G F 0 Z W R B Z n R l c k Z p b G w i I F Z h b H V l P S J s M C I g L z 4 8 R W 5 0 c n k g V H l w Z T 0 i R m l s b F R h c m d l d C I g V m F s d W U 9 I n N P U k N f X 1 8 w M D F f X 1 9 E R U 1 P T E l S X 1 B J U 0 9 f Q 0 V S Q U 1 J Q 0 8 i I C 8 + P C 9 T d G F i b G V F b n R y a W V z P j w v S X R l b T 4 8 S X R l b T 4 8 S X R l b U x v Y 2 F 0 a W 9 u P j x J d G V t V H l w Z T 5 G b 3 J t d W x h P C 9 J d G V t V H l w Z T 4 8 S X R l b V B h d G g + U 2 V j d G l v b j E v Q V J R J T I w L S U y M E p B T k V M Q V M l M j A t J T I w U k V N T y V D M y U 4 N y V D M y U 4 M 0 8 8 L 0 l 0 Z W 1 Q Y X R o P j w v S X R l b U x v Y 2 F 0 a W 9 u P j x T d G F i b G V F b n R y a W V z P j x F b n R y e S B U e X B l P S J B Z G R l Z F R v R G F 0 Y U 1 v Z G V s I i B W Y W x 1 Z T 0 i b D A i I C 8 + P E V u d H J 5 I F R 5 c G U 9 I k J 1 Z m Z l c k 5 l e H R S Z W Z y Z X N o I i B W Y W x 1 Z T 0 i b D E i I C 8 + P E V u d H J 5 I F R 5 c G U 9 I k Z p b G x D b 3 V u d C I g V m F s d W U 9 I m w 5 I i A v P j x F b n R y e S B U e X B l P S J G a W x s R W 5 h Y m x l Z C I g V m F s d W U 9 I m w x I i A v P j x F b n R y e S B U e X B l P S J G a W x s R X J y b 3 J D b 2 R l I i B W Y W x 1 Z T 0 i c 1 V u a 2 5 v d 2 4 i I C 8 + P E V u d H J 5 I F R 5 c G U 9 I k Z p b G x F c n J v c k N v d W 5 0 I i B W Y W x 1 Z T 0 i b D A i I C 8 + P E V u d H J 5 I F R 5 c G U 9 I k Z p b G x M Y X N 0 V X B k Y X R l Z C I g V m F s d W U 9 I m Q y M D I z L T A 5 L T A 1 V D E 0 O j M 4 O j E 5 L j k w O D Y x O D l 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k x I i A v P j x F b n R y e S B U e X B l P S J S Z W N v d m V y e V R h c m d l d F N o Z W V 0 I i B W Y W x 1 Z T 0 i c 0 J B T k N P I E R B R E 9 T I E F S U S I g L z 4 8 R W 5 0 c n k g V H l w Z T 0 i U m V s Y X R p b 2 5 z a G l w S W 5 m b 0 N v b n R h a W 5 l c i I g V m F s d W U 9 I n N 7 J n F 1 b 3 Q 7 Y 2 9 s d W 1 u Q 2 9 1 b n Q m c X V v d D s 6 N y w m c X V v d D t r Z X l D b 2 x 1 b W 5 O Y W 1 l c y Z x d W 9 0 O z p b X S w m c X V v d D t x d W V y e V J l b G F 0 a W 9 u c 2 h p c H M m c X V v d D s 6 W 1 0 s J n F 1 b 3 Q 7 Y 2 9 s d W 1 u S W R l b n R p d G l l c y Z x d W 9 0 O z p b J n F 1 b 3 Q 7 U 2 V j d G l v b j E v Q V J R I C 0 g S k F O R U x B U y A t I F J F T U / D h 8 O D T y 9 U a X B v I E F s d G V y Y W R v L n t D b 2 x 1 b W 4 x L D B 9 J n F 1 b 3 Q 7 L C Z x d W 9 0 O 1 N l Y 3 R p b 2 4 x L 0 F S U S A t I E p B T k V M Q V M g L S B S R U 1 P w 4 f D g 0 8 v V G l w b y B B b H R l c m F k b y 5 7 Q 2 9 s d W 1 u M i w x f S Z x d W 9 0 O y w m c X V v d D t T Z W N 0 a W 9 u M S 9 B U l E g L S B K Q U 5 F T E F T I C 0 g U k V N T 8 O H w 4 N P L 1 R p c G 8 g Q W x 0 Z X J h Z G 8 u e 0 N v b H V t b j M s M n 0 m c X V v d D s s J n F 1 b 3 Q 7 U 2 V j d G l v b j E v Q V J R I C 0 g S k F O R U x B U y A t I F J F T U / D h 8 O D T y 9 U a X B v I E F s d G V y Y W R v L n t D b 2 x 1 b W 4 0 L D N 9 J n F 1 b 3 Q 7 L C Z x d W 9 0 O 1 N l Y 3 R p b 2 4 x L 0 F S U S A t I E p B T k V M Q V M g L S B S R U 1 P w 4 f D g 0 8 v V G l w b y B B b H R l c m F k b y 5 7 Q 2 9 s d W 1 u N S w 0 f S Z x d W 9 0 O y w m c X V v d D t T Z W N 0 a W 9 u M S 9 B U l E g L S B K Q U 5 F T E F T I C 0 g U k V N T 8 O H w 4 N P L 1 R p c G 8 g Q W x 0 Z X J h Z G 8 u e 0 N v b H V t b j Y s N X 0 m c X V v d D s s J n F 1 b 3 Q 7 U 2 V j d G l v b j E v Q V J R I C 0 g S k F O R U x B U y A t I F J F T U / D h 8 O D T y 9 U a X B v I E F s d G V y Y W R v L n t D b 2 x 1 b W 4 3 L D Z 9 J n F 1 b 3 Q 7 X S w m c X V v d D t D b 2 x 1 b W 5 D b 3 V u d C Z x d W 9 0 O z o 3 L C Z x d W 9 0 O 0 t l e U N v b H V t b k 5 h b W V z J n F 1 b 3 Q 7 O l t d L C Z x d W 9 0 O 0 N v b H V t b k l k Z W 5 0 a X R p Z X M m c X V v d D s 6 W y Z x d W 9 0 O 1 N l Y 3 R p b 2 4 x L 0 F S U S A t I E p B T k V M Q V M g L S B S R U 1 P w 4 f D g 0 8 v V G l w b y B B b H R l c m F k b y 5 7 Q 2 9 s d W 1 u M S w w f S Z x d W 9 0 O y w m c X V v d D t T Z W N 0 a W 9 u M S 9 B U l E g L S B K Q U 5 F T E F T I C 0 g U k V N T 8 O H w 4 N P L 1 R p c G 8 g Q W x 0 Z X J h Z G 8 u e 0 N v b H V t b j I s M X 0 m c X V v d D s s J n F 1 b 3 Q 7 U 2 V j d G l v b j E v Q V J R I C 0 g S k F O R U x B U y A t I F J F T U / D h 8 O D T y 9 U a X B v I E F s d G V y Y W R v L n t D b 2 x 1 b W 4 z L D J 9 J n F 1 b 3 Q 7 L C Z x d W 9 0 O 1 N l Y 3 R p b 2 4 x L 0 F S U S A t I E p B T k V M Q V M g L S B S R U 1 P w 4 f D g 0 8 v V G l w b y B B b H R l c m F k b y 5 7 Q 2 9 s d W 1 u N C w z f S Z x d W 9 0 O y w m c X V v d D t T Z W N 0 a W 9 u M S 9 B U l E g L S B K Q U 5 F T E F T I C 0 g U k V N T 8 O H w 4 N P L 1 R p c G 8 g Q W x 0 Z X J h Z G 8 u e 0 N v b H V t b j U s N H 0 m c X V v d D s s J n F 1 b 3 Q 7 U 2 V j d G l v b j E v Q V J R I C 0 g S k F O R U x B U y A t I F J F T U / D h 8 O D T y 9 U a X B v I E F s d G V y Y W R v L n t D b 2 x 1 b W 4 2 L D V 9 J n F 1 b 3 Q 7 L C Z x d W 9 0 O 1 N l Y 3 R p b 2 4 x L 0 F S U S A t I E p B T k V M Q V M g L S B S R U 1 P w 4 f D g 0 8 v V G l w b y B B b H R l c m F k b y 5 7 Q 2 9 s d W 1 u N y w 2 f S Z x d W 9 0 O 1 0 s J n F 1 b 3 Q 7 U m V s Y X R p b 2 5 z a G l w S W 5 m b y Z x d W 9 0 O z p b X X 0 i I C 8 + P E V u d H J 5 I F R 5 c G U 9 I l J l c 3 V s d F R 5 c G U i I F Z h b H V l P S J z V G F i b G U i I C 8 + P E V u d H J 5 I F R 5 c G U 9 I k Z p b G x P Y m p l Y 3 R U e X B l I i B W Y W x 1 Z T 0 i c 1 R h Y m x l I i A v P j x F b n R y e S B U e X B l P S J O Y W 1 l V X B k Y X R l Z E F m d G V y R m l s b C I g V m F s d W U 9 I m w w I i A v P j x F b n R y e S B U e X B l P S J G a W x s V G F y Z 2 V 0 I i B W Y W x 1 Z T 0 i c 0 F S U V 9 f X 0 p B T k V M Q V N f X 1 9 S R U 1 P w 4 f D g 0 8 i I C 8 + P C 9 T d G F i b G V F b n R y a W V z P j w v S X R l b T 4 8 S X R l b T 4 8 S X R l b U x v Y 2 F 0 a W 9 u P j x J d G V t V H l w Z T 5 G b 3 J t d W x h P C 9 J d G V t V H l w Z T 4 8 S X R l b V B h d G g + U 2 V j d G l v b j E v Q V J R J T I w L S U y M F B P U l R B U y U y M E R F T U 9 M S V I 8 L 0 l 0 Z W 1 Q Y X R o P j w v S X R l b U x v Y 2 F 0 a W 9 u P j x T d G F i b G V F b n R y a W V z P j x F b n R y e S B U e X B l P S J B Z G R l Z F R v R G F 0 Y U 1 v Z G V s I i B W Y W x 1 Z T 0 i b D A i I C 8 + P E V u d H J 5 I F R 5 c G U 9 I k J 1 Z m Z l c k 5 l e H R S Z W Z y Z X N o I i B W Y W x 1 Z T 0 i b D E i I C 8 + P E V u d H J 5 I F R 5 c G U 9 I k Z p b G x D b 3 V u d C I g V m F s d W U 9 I m w 4 I i A v P j x F b n R y e S B U e X B l P S J G a W x s R W 5 h Y m x l Z C I g V m F s d W U 9 I m w x I i A v P j x F b n R y e S B U e X B l P S J G a W x s R X J y b 3 J D b 2 R l I i B W Y W x 1 Z T 0 i c 1 V u a 2 5 v d 2 4 i I C 8 + P E V u d H J 5 I F R 5 c G U 9 I k Z p b G x F c n J v c k N v d W 5 0 I i B W Y W x 1 Z T 0 i b D A i I C 8 + P E V u d H J 5 I F R 5 c G U 9 I k Z p b G x M Y X N 0 V X B k Y X R l Z C I g V m F s d W U 9 I m Q y M D I z L T A 5 L T A 1 V D E 0 O j M 4 O j Q 4 L j I z O T E 1 O D d 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Y 2 9 2 Z X J 5 V G F y Z 2 V 0 Q 2 9 s d W 1 u I i B W Y W x 1 Z T 0 i b D I i I C 8 + P E V u d H J 5 I F R 5 c G U 9 I l J l Y 2 9 2 Z X J 5 V G F y Z 2 V 0 U m 9 3 I i B W Y W x 1 Z T 0 i b D E w N C I g L z 4 8 R W 5 0 c n k g V H l w Z T 0 i U m V j b 3 Z l c n l U Y X J n Z X R T a G V l d C I g V m F s d W U 9 I n N C Q U 5 D T y B E Q U R P U y B B U l E i I C 8 + P E V u d H J 5 I F R 5 c G U 9 I l J l b G F 0 a W 9 u c 2 h p c E l u Z m 9 D b 2 5 0 Y W l u Z X I i I F Z h b H V l P S J z e y Z x d W 9 0 O 2 N v b H V t b k N v d W 5 0 J n F 1 b 3 Q 7 O j Y s J n F 1 b 3 Q 7 a 2 V 5 Q 2 9 s d W 1 u T m F t Z X M m c X V v d D s 6 W 1 0 s J n F 1 b 3 Q 7 c X V l c n l S Z W x h d G l v b n N o a X B z J n F 1 b 3 Q 7 O l t d L C Z x d W 9 0 O 2 N v b H V t b k l k Z W 5 0 a X R p Z X M m c X V v d D s 6 W y Z x d W 9 0 O 1 N l Y 3 R p b 2 4 x L 0 F S U S A t I F B P U l R B U y B E R U 1 P T E l S L 1 R p c G 8 g Q W x 0 Z X J h Z G 8 u e 0 N v b H V t b j E s M H 0 m c X V v d D s s J n F 1 b 3 Q 7 U 2 V j d G l v b j E v Q V J R I C 0 g U E 9 S V E F T I E R F T U 9 M S V I v V G l w b y B B b H R l c m F k b y 5 7 Q 2 9 s d W 1 u M i w x f S Z x d W 9 0 O y w m c X V v d D t T Z W N 0 a W 9 u M S 9 B U l E g L S B Q T 1 J U Q V M g R E V N T 0 x J U i 9 U a X B v I E F s d G V y Y W R v L n t D b 2 x 1 b W 4 z L D J 9 J n F 1 b 3 Q 7 L C Z x d W 9 0 O 1 N l Y 3 R p b 2 4 x L 0 F S U S A t I F B P U l R B U y B E R U 1 P T E l S L 1 R p c G 8 g Q W x 0 Z X J h Z G 8 u e 0 N v b H V t b j Q s M 3 0 m c X V v d D s s J n F 1 b 3 Q 7 U 2 V j d G l v b j E v Q V J R I C 0 g U E 9 S V E F T I E R F T U 9 M S V I v V G l w b y B B b H R l c m F k b y 5 7 Q 2 9 s d W 1 u N S w 0 f S Z x d W 9 0 O y w m c X V v d D t T Z W N 0 a W 9 u M S 9 B U l E g L S B Q T 1 J U Q V M g R E V N T 0 x J U i 9 U a X B v I E F s d G V y Y W R v L n t D b 2 x 1 b W 4 2 L D V 9 J n F 1 b 3 Q 7 X S w m c X V v d D t D b 2 x 1 b W 5 D b 3 V u d C Z x d W 9 0 O z o 2 L C Z x d W 9 0 O 0 t l e U N v b H V t b k 5 h b W V z J n F 1 b 3 Q 7 O l t d L C Z x d W 9 0 O 0 N v b H V t b k l k Z W 5 0 a X R p Z X M m c X V v d D s 6 W y Z x d W 9 0 O 1 N l Y 3 R p b 2 4 x L 0 F S U S A t I F B P U l R B U y B E R U 1 P T E l S L 1 R p c G 8 g Q W x 0 Z X J h Z G 8 u e 0 N v b H V t b j E s M H 0 m c X V v d D s s J n F 1 b 3 Q 7 U 2 V j d G l v b j E v Q V J R I C 0 g U E 9 S V E F T I E R F T U 9 M S V I v V G l w b y B B b H R l c m F k b y 5 7 Q 2 9 s d W 1 u M i w x f S Z x d W 9 0 O y w m c X V v d D t T Z W N 0 a W 9 u M S 9 B U l E g L S B Q T 1 J U Q V M g R E V N T 0 x J U i 9 U a X B v I E F s d G V y Y W R v L n t D b 2 x 1 b W 4 z L D J 9 J n F 1 b 3 Q 7 L C Z x d W 9 0 O 1 N l Y 3 R p b 2 4 x L 0 F S U S A t I F B P U l R B U y B E R U 1 P T E l S L 1 R p c G 8 g Q W x 0 Z X J h Z G 8 u e 0 N v b H V t b j Q s M 3 0 m c X V v d D s s J n F 1 b 3 Q 7 U 2 V j d G l v b j E v Q V J R I C 0 g U E 9 S V E F T I E R F T U 9 M S V I v V G l w b y B B b H R l c m F k b y 5 7 Q 2 9 s d W 1 u N S w 0 f S Z x d W 9 0 O y w m c X V v d D t T Z W N 0 a W 9 u M S 9 B U l E g L S B Q T 1 J U Q V M g R E V N T 0 x J U i 9 U a X B v I E F s d G V y Y W R v L n t D b 2 x 1 b W 4 2 L D V 9 J n F 1 b 3 Q 7 X S w m c X V v d D t S Z W x h d G l v b n N o a X B J b m Z v J n F 1 b 3 Q 7 O l t d f S I g L z 4 8 R W 5 0 c n k g V H l w Z T 0 i U m V z d W x 0 V H l w Z S I g V m F s d W U 9 I n N U Y W J s Z S I g L z 4 8 R W 5 0 c n k g V H l w Z T 0 i R m l s b E 9 i a m V j d F R 5 c G U i I F Z h b H V l P S J z V G F i b G U i I C 8 + P E V u d H J 5 I F R 5 c G U 9 I k 5 h b W V V c G R h d G V k Q W Z 0 Z X J G a W x s I i B W Y W x 1 Z T 0 i b D A i I C 8 + P E V u d H J 5 I F R 5 c G U 9 I k Z p b G x U Y X J n Z X Q i I F Z h b H V l P S J z Q V J R X 1 9 f U E 9 S V E F T X 0 R F T U 9 M S V I i I C 8 + P C 9 T d G F i b G V F b n R y a W V z P j w v S X R l b T 4 8 S X R l b T 4 8 S X R l b U x v Y 2 F 0 a W 9 u P j x J d G V t V H l w Z T 5 G b 3 J t d W x h P C 9 J d G V t V H l w Z T 4 8 S X R l b V B h d G g + U 2 V j d G l v b j E v T 1 J D J T I w L S U y M D A w M S U y M C 0 l M j B U Q U J F T E E l M j B E R S U y M E F N Q k l F T l R F U y 9 G b 2 5 0 Z T w v S X R l b V B h d G g + P C 9 J d G V t T G 9 j Y X R p b 2 4 + P F N 0 Y W J s Z U V u d H J p Z X M g L z 4 8 L 0 l 0 Z W 0 + P E l 0 Z W 0 + P E l 0 Z W 1 M b 2 N h d G l v b j 4 8 S X R l b V R 5 c G U + R m 9 y b X V s Y T w v S X R l b V R 5 c G U + P E l 0 Z W 1 Q Y X R o P l N l Y 3 R p b 2 4 x L 0 9 S Q y U y M C 0 l M j A w M D E l M j A t J T I w V E F C R U x B J T I w R E U l M j B B T U J J R U 5 U R V M v V G l w b y U y M E F s d G V y Y W R v P C 9 J d G V t U G F 0 a D 4 8 L 0 l 0 Z W 1 M b 2 N h d G l v b j 4 8 U 3 R h Y m x l R W 5 0 c m l l c y A v P j w v S X R l b T 4 8 S X R l b T 4 8 S X R l b U x v Y 2 F 0 a W 9 u P j x J d G V t V H l w Z T 5 G b 3 J t d W x h P C 9 J d G V t V H l w Z T 4 8 S X R l b V B h d G g + U 2 V j d G l v b j E v T 1 J D J T I w L S U y M D A w M S U y M C 0 l M j B U Q U J F T E E l M j B E R S U y M E F N Q k l F T l R F U y U y M C g y K S 9 G b 2 5 0 Z T w v S X R l b V B h d G g + P C 9 J d G V t T G 9 j Y X R p b 2 4 + P F N 0 Y W J s Z U V u d H J p Z X M g L z 4 8 L 0 l 0 Z W 0 + P E l 0 Z W 0 + P E l 0 Z W 1 M b 2 N h d G l v b j 4 8 S X R l b V R 5 c G U + R m 9 y b X V s Y T w v S X R l b V R 5 c G U + P E l 0 Z W 1 Q Y X R o P l N l Y 3 R p b 2 4 x L 0 9 S Q y U y M C 0 l M j A w M D E l M j A t J T I w V E F C R U x B J T I w R E U l M j B B T U J J R U 5 U R V M l M j A o M i k v V G l w b y U y M E F s d G V y Y W R v P C 9 J d G V t U G F 0 a D 4 8 L 0 l 0 Z W 1 M b 2 N h d G l v b j 4 8 U 3 R h Y m x l R W 5 0 c m l l c y A v P j w v S X R l b T 4 8 S X R l b T 4 8 S X R l b U x v Y 2 F 0 a W 9 u P j x J d G V t V H l w Z T 5 G b 3 J t d W x h P C 9 J d G V t V H l w Z T 4 8 S X R l b V B h d G g + U 2 V j d G l v b j E v T 1 J D J T I w L S U y M D A w N C U y M C 0 l M j B Q T 1 J U Q V M v R m 9 u d G U 8 L 0 l 0 Z W 1 Q Y X R o P j w v S X R l b U x v Y 2 F 0 a W 9 u P j x T d G F i b G V F b n R y a W V z I C 8 + P C 9 J d G V t P j x J d G V t P j x J d G V t T G 9 j Y X R p b 2 4 + P E l 0 Z W 1 U e X B l P k Z v c m 1 1 b G E 8 L 0 l 0 Z W 1 U e X B l P j x J d G V t U G F 0 a D 5 T Z W N 0 a W 9 u M S 9 P U k M l M j A t J T I w M D A 0 J T I w L S U y M F B P U l R B U y 9 U a X B v J T I w Q W x 0 Z X J h Z G 8 8 L 0 l 0 Z W 1 Q Y X R o P j w v S X R l b U x v Y 2 F 0 a W 9 u P j x T d G F i b G V F b n R y a W V z I C 8 + P C 9 J d G V t P j x J d G V t P j x J d G V t T G 9 j Y X R p b 2 4 + P E l 0 Z W 1 U e X B l P k Z v c m 1 1 b G E 8 L 0 l 0 Z W 1 U e X B l P j x J d G V t U G F 0 a D 5 T Z W N 0 a W 9 u M S 9 P U k M l M j A t J T I w M D A 0 J T I w L S U y M E p B T k V M Q V M v R m 9 u d G U 8 L 0 l 0 Z W 1 Q Y X R o P j w v S X R l b U x v Y 2 F 0 a W 9 u P j x T d G F i b G V F b n R y a W V z I C 8 + P C 9 J d G V t P j x J d G V t P j x J d G V t T G 9 j Y X R p b 2 4 + P E l 0 Z W 1 U e X B l P k Z v c m 1 1 b G E 8 L 0 l 0 Z W 1 U e X B l P j x J d G V t U G F 0 a D 5 T Z W N 0 a W 9 u M S 9 P U k M l M j A t J T I w M D A 0 J T I w L S U y M E p B T k V M Q V M v V G l w b y U y M E F s d G V y Y W R v P C 9 J d G V t U G F 0 a D 4 8 L 0 l 0 Z W 1 M b 2 N h d G l v b j 4 8 U 3 R h Y m x l R W 5 0 c m l l c y A v P j w v S X R l b T 4 8 S X R l b T 4 8 S X R l b U x v Y 2 F 0 a W 9 u P j x J d G V t V H l w Z T 5 G b 3 J t d W x h P C 9 J d G V t V H l w Z T 4 8 S X R l b V B h d G g + U 2 V j d G l v b j E v T 1 J D J T I w L S U y M D A w M S U y M C 0 l M j B W R V J H Q V 9 D T 0 5 U U k E l M j B K Q U 5 F T E F T J T I w R 0 V S Q U w v R m 9 u d G U 8 L 0 l 0 Z W 1 Q Y X R o P j w v S X R l b U x v Y 2 F 0 a W 9 u P j x T d G F i b G V F b n R y a W V z I C 8 + P C 9 J d G V t P j x J d G V t P j x J d G V t T G 9 j Y X R p b 2 4 + P E l 0 Z W 1 U e X B l P k Z v c m 1 1 b G E 8 L 0 l 0 Z W 1 U e X B l P j x J d G V t U G F 0 a D 5 T Z W N 0 a W 9 u M S 9 P U k M l M j A t J T I w M D A x J T I w L S U y M F Z F U k d B X 0 N P T l R S Q S U y M E p B T k V M Q V M l M j B H R V J B T C 9 U a X B v J T I w Q W x 0 Z X J h Z G 8 8 L 0 l 0 Z W 1 Q Y X R o P j w v S X R l b U x v Y 2 F 0 a W 9 u P j x T d G F i b G V F b n R y a W V z I C 8 + P C 9 J d G V t P j x J d G V t P j x J d G V t T G 9 j Y X R p b 2 4 + P E l 0 Z W 1 U e X B l P k Z v c m 1 1 b G E 8 L 0 l 0 Z W 1 U e X B l P j x J d G V t U G F 0 a D 5 T Z W N 0 a W 9 u M S 9 U Q U J F T E E l M j B E R S U y M F B B U k V E R V M v R m 9 u d G U 8 L 0 l 0 Z W 1 Q Y X R o P j w v S X R l b U x v Y 2 F 0 a W 9 u P j x T d G F i b G V F b n R y a W V z I C 8 + P C 9 J d G V t P j x J d G V t P j x J d G V t T G 9 j Y X R p b 2 4 + P E l 0 Z W 1 U e X B l P k Z v c m 1 1 b G E 8 L 0 l 0 Z W 1 U e X B l P j x J d G V t U G F 0 a D 5 T Z W N 0 a W 9 u M S 9 U Q U J F T E E l M j B E R S U y M F B B U k V E R V M v V G l w b y U y M E F s d G V y Y W R v P C 9 J d G V t U G F 0 a D 4 8 L 0 l 0 Z W 1 M b 2 N h d G l v b j 4 8 U 3 R h Y m x l R W 5 0 c m l l c y A v P j w v S X R l b T 4 8 S X R l b T 4 8 S X R l b U x v Y 2 F 0 a W 9 u P j x J d G V t V H l w Z T 5 G b 3 J t d W x h P C 9 J d G V t V H l w Z T 4 8 S X R l b V B h d G g + U 2 V j d G l v b j E v T 1 J D J T I w L S U y M D A w N C U y M C 0 l M j B Q T 1 J U Q V M l M j A o M i k v R m 9 u d G U 8 L 0 l 0 Z W 1 Q Y X R o P j w v S X R l b U x v Y 2 F 0 a W 9 u P j x T d G F i b G V F b n R y a W V z I C 8 + P C 9 J d G V t P j x J d G V t P j x J d G V t T G 9 j Y X R p b 2 4 + P E l 0 Z W 1 U e X B l P k Z v c m 1 1 b G E 8 L 0 l 0 Z W 1 U e X B l P j x J d G V t U G F 0 a D 5 T Z W N 0 a W 9 u M S 9 P U k M l M j A t J T I w M D A 0 J T I w L S U y M F B P U l R B U y U y M C g y K S 9 U a X B v J T I w Q W x 0 Z X J h Z G 8 8 L 0 l 0 Z W 1 Q Y X R o P j w v S X R l b U x v Y 2 F 0 a W 9 u P j x T d G F i b G V F b n R y a W V z I C 8 + P C 9 J d G V t P j x J d G V t P j x J d G V t T G 9 j Y X R p b 2 4 + P E l 0 Z W 1 U e X B l P k Z v c m 1 1 b G E 8 L 0 l 0 Z W 1 U e X B l P j x J d G V t U G F 0 a D 5 T Z W N 0 a W 9 u M S 9 P U k M l M j A t J T I w M D A x J T I w L S U y M F Z F U k d B J T I w R E U l M j B Q T 1 J U Q V M l M j B H R V J B T C 9 G b 2 5 0 Z T w v S X R l b V B h d G g + P C 9 J d G V t T G 9 j Y X R p b 2 4 + P F N 0 Y W J s Z U V u d H J p Z X M g L z 4 8 L 0 l 0 Z W 0 + P E l 0 Z W 0 + P E l 0 Z W 1 M b 2 N h d G l v b j 4 8 S X R l b V R 5 c G U + R m 9 y b X V s Y T w v S X R l b V R 5 c G U + P E l 0 Z W 1 Q Y X R o P l N l Y 3 R p b 2 4 x L 0 9 S Q y U y M C 0 l M j A w M D E l M j A t J T I w V k V S R 0 E l M j B E R S U y M F B P U l R B U y U y M E d F U k F M L 1 R p c G 8 l M j B B b H R l c m F k b z w v S X R l b V B h d G g + P C 9 J d G V t T G 9 j Y X R p b 2 4 + P F N 0 Y W J s Z U V u d H J p Z X M g L z 4 8 L 0 l 0 Z W 0 + P E l 0 Z W 0 + P E l 0 Z W 1 M b 2 N h d G l v b j 4 8 S X R l b V R 5 c G U + R m 9 y b X V s Y T w v S X R l b V R 5 c G U + P E l 0 Z W 1 Q Y X R o P l N l Y 3 R p b 2 4 x L 0 9 S Q y U y M C 0 l M j A w M D M l M j A t J T I w J T I w Q V o l M j A z M 1 g 0 N S U y M E d F U k F M L 0 Z v b n R l P C 9 J d G V t U G F 0 a D 4 8 L 0 l 0 Z W 1 M b 2 N h d G l v b j 4 8 U 3 R h Y m x l R W 5 0 c m l l c y A v P j w v S X R l b T 4 8 S X R l b T 4 8 S X R l b U x v Y 2 F 0 a W 9 u P j x J d G V t V H l w Z T 5 G b 3 J t d W x h P C 9 J d G V t V H l w Z T 4 8 S X R l b V B h d G g + U 2 V j d G l v b j E v T 1 J D J T I w L S U y M D A w M y U y M C 0 l M j A l M j B B W i U y M D M z W D Q 1 J T I w R 0 V S Q U w v V G l w b y U y M E F s d G V y Y W R v P C 9 J d G V t U G F 0 a D 4 8 L 0 l 0 Z W 1 M b 2 N h d G l v b j 4 8 U 3 R h Y m x l R W 5 0 c m l l c y A v P j w v S X R l b T 4 8 S X R l b T 4 8 S X R l b U x v Y 2 F 0 a W 9 u P j x J d G V t V H l w Z T 5 G b 3 J t d W x h P C 9 J d G V t V H l w Z T 4 8 S X R l b V B h d G g + U 2 V j d G l v b j E v T 1 J D J T I w L S U y M D A w O C U y M C 0 l M j B Q S U 5 U V V J B J T I w Q U N S J U M z J T h E T E l D Q S U y M E l O V E V S T k E l M j B F T S U y M F B B U k V E R V M v R m 9 u d G U 8 L 0 l 0 Z W 1 Q Y X R o P j w v S X R l b U x v Y 2 F 0 a W 9 u P j x T d G F i b G V F b n R y a W V z I C 8 + P C 9 J d G V t P j x J d G V t P j x J d G V t T G 9 j Y X R p b 2 4 + P E l 0 Z W 1 U e X B l P k Z v c m 1 1 b G E 8 L 0 l 0 Z W 1 U e X B l P j x J d G V t U G F 0 a D 5 T Z W N 0 a W 9 u M S 9 P U k M l M j A t J T I w M D A 4 J T I w L S U y M F B J T l R V U k E l M j B B Q 1 I l Q z M l O E R M S U N B J T I w S U 5 U R V J O Q S U y M E V N J T I w U E F S R U R F U y 9 U a X B v J T I w Q W x 0 Z X J h Z G 8 8 L 0 l 0 Z W 1 Q Y X R o P j w v S X R l b U x v Y 2 F 0 a W 9 u P j x T d G F i b G V F b n R y a W V z I C 8 + P C 9 J d G V t P j x J d G V t P j x J d G V t T G 9 j Y X R p b 2 4 + P E l 0 Z W 1 U e X B l P k Z v c m 1 1 b G E 8 L 0 l 0 Z W 1 U e X B l P j x J d G V t U G F 0 a D 5 T Z W N 0 a W 9 u M S 9 P U k M l M j A t J T I w M D A 4 J T I w L S U y M F B J T l R V U k E l M j B B Q 1 I l Q z M l O E R M S U N B J T I w R U 0 l M j B U R V R P L 0 Z v b n R l P C 9 J d G V t U G F 0 a D 4 8 L 0 l 0 Z W 1 M b 2 N h d G l v b j 4 8 U 3 R h Y m x l R W 5 0 c m l l c y A v P j w v S X R l b T 4 8 S X R l b T 4 8 S X R l b U x v Y 2 F 0 a W 9 u P j x J d G V t V H l w Z T 5 G b 3 J t d W x h P C 9 J d G V t V H l w Z T 4 8 S X R l b V B h d G g + U 2 V j d G l v b j E v T 1 J D J T I w L S U y M D A w O C U y M C 0 l M j B Q S U 5 U V V J B J T I w Q U N S J U M z J T h E T E l D Q S U y M E V N J T I w V E V U T y 9 U a X B v J T I w Q W x 0 Z X J h Z G 8 8 L 0 l 0 Z W 1 Q Y X R o P j w v S X R l b U x v Y 2 F 0 a W 9 u P j x T d G F i b G V F b n R y a W V z I C 8 + P C 9 J d G V t P j x J d G V t P j x J d G V t T G 9 j Y X R p b 2 4 + P E l 0 Z W 1 U e X B l P k Z v c m 1 1 b G E 8 L 0 l 0 Z W 1 U e X B l P j x J d G V t U G F 0 a D 5 T Z W N 0 a W 9 u M S 9 P U k M l M j A t J T I w M D A 1 J T I w L S U y M F B J U 0 8 l M j B D J T I w N j B Y N j A l M j B H R V J B T C 9 G b 2 5 0 Z T w v S X R l b V B h d G g + P C 9 J d G V t T G 9 j Y X R p b 2 4 + P F N 0 Y W J s Z U V u d H J p Z X M g L z 4 8 L 0 l 0 Z W 0 + P E l 0 Z W 0 + P E l 0 Z W 1 M b 2 N h d G l v b j 4 8 S X R l b V R 5 c G U + R m 9 y b X V s Y T w v S X R l b V R 5 c G U + P E l 0 Z W 1 Q Y X R o P l N l Y 3 R p b 2 4 x L 0 9 S Q y U y M C 0 l M j A w M D U l M j A t J T I w U E l T T y U y M E M l M j A 2 M F g 2 M C U y M E d F U k F M L 1 R p c G 8 l M j B B b H R l c m F k b z w v S X R l b V B h d G g + P C 9 J d G V t T G 9 j Y X R p b 2 4 + P F N 0 Y W J s Z U V u d H J p Z X M g L z 4 8 L 0 l 0 Z W 0 + P E l 0 Z W 0 + P E l 0 Z W 1 M b 2 N h d G l v b j 4 8 S X R l b V R 5 c G U + R m 9 y b X V s Y T w v S X R l b V R 5 c G U + P E l 0 Z W 1 Q Y X R o P l N l Y 3 R p b 2 4 x L 0 9 S Q y U y M C 0 l M j A w M D E l M j A t J T I w V E F C R U x B J T I w R E U l M j B B T U J J R U 5 U R V M l M j A o M y k v R m 9 u d G U 8 L 0 l 0 Z W 1 Q Y X R o P j w v S X R l b U x v Y 2 F 0 a W 9 u P j x T d G F i b G V F b n R y a W V z I C 8 + P C 9 J d G V t P j x J d G V t P j x J d G V t T G 9 j Y X R p b 2 4 + P E l 0 Z W 1 U e X B l P k Z v c m 1 1 b G E 8 L 0 l 0 Z W 1 U e X B l P j x J d G V t U G F 0 a D 5 T Z W N 0 a W 9 u M S 9 P U k M l M j A t J T I w M D A x J T I w L S U y M F R B Q k V M Q S U y M E R F J T I w Q U 1 C S U V O V E V T J T I w K D M p L 1 R p c G 8 l M j B B b H R l c m F k b z w v S X R l b V B h d G g + P C 9 J d G V t T G 9 j Y X R p b 2 4 + P F N 0 Y W J s Z U V u d H J p Z X M g L z 4 8 L 0 l 0 Z W 0 + P E l 0 Z W 0 + P E l 0 Z W 1 M b 2 N h d G l v b j 4 8 S X R l b V R 5 c G U + R m 9 y b X V s Y T w v S X R l b V R 5 c G U + P E l 0 Z W 1 Q Y X R o P l N l Y 3 R p b 2 4 x L 0 9 S Q y U y M C 0 l M j A w M D Q l M j A t J T I w U E 9 S V E F T J T I w K D M p L 0 Z v b n R l P C 9 J d G V t U G F 0 a D 4 8 L 0 l 0 Z W 1 M b 2 N h d G l v b j 4 8 U 3 R h Y m x l R W 5 0 c m l l c y A v P j w v S X R l b T 4 8 S X R l b T 4 8 S X R l b U x v Y 2 F 0 a W 9 u P j x J d G V t V H l w Z T 5 G b 3 J t d W x h P C 9 J d G V t V H l w Z T 4 8 S X R l b V B h d G g + U 2 V j d G l v b j E v T 1 J D J T I w L S U y M D A w N C U y M C 0 l M j B Q T 1 J U Q V M l M j A o M y k v V G l w b y U y M E F s d G V y Y W R v P C 9 J d G V t U G F 0 a D 4 8 L 0 l 0 Z W 1 M b 2 N h d G l v b j 4 8 U 3 R h Y m x l R W 5 0 c m l l c y A v P j w v S X R l b T 4 8 S X R l b T 4 8 S X R l b U x v Y 2 F 0 a W 9 u P j x J d G V t V H l w Z T 5 G b 3 J t d W x h P C 9 J d G V t V H l w Z T 4 8 S X R l b V B h d G g + U 2 V j d G l v b j E v T 1 J D J T I w L S U y M D A w N C U y M C 0 l M j B Q T 1 J U Q V M l M j A o N C k v R m 9 u d G U 8 L 0 l 0 Z W 1 Q Y X R o P j w v S X R l b U x v Y 2 F 0 a W 9 u P j x T d G F i b G V F b n R y a W V z I C 8 + P C 9 J d G V t P j x J d G V t P j x J d G V t T G 9 j Y X R p b 2 4 + P E l 0 Z W 1 U e X B l P k Z v c m 1 1 b G E 8 L 0 l 0 Z W 1 U e X B l P j x J d G V t U G F 0 a D 5 T Z W N 0 a W 9 u M S 9 P U k M l M j A t J T I w M D A 0 J T I w L S U y M F B P U l R B U y U y M C g 0 K S 9 U a X B v J T I w Q W x 0 Z X J h Z G 8 8 L 0 l 0 Z W 1 Q Y X R o P j w v S X R l b U x v Y 2 F 0 a W 9 u P j x T d G F i b G V F b n R y a W V z I C 8 + P C 9 J d G V t P j x J d G V t P j x J d G V t T G 9 j Y X R p b 2 4 + P E l 0 Z W 1 U e X B l P k Z v c m 1 1 b G E 8 L 0 l 0 Z W 1 U e X B l P j x J d G V t U G F 0 a D 5 T Z W N 0 a W 9 u M S 9 P U k M l M j A t J T I w M D A x J T I w L S U y M F Z F U k d B J T I w R E U l M j B Q T 1 J U Q V M l M j B H R V J B T C U y M C g y K S 9 G b 2 5 0 Z T w v S X R l b V B h d G g + P C 9 J d G V t T G 9 j Y X R p b 2 4 + P F N 0 Y W J s Z U V u d H J p Z X M g L z 4 8 L 0 l 0 Z W 0 + P E l 0 Z W 0 + P E l 0 Z W 1 M b 2 N h d G l v b j 4 8 S X R l b V R 5 c G U + R m 9 y b X V s Y T w v S X R l b V R 5 c G U + P E l 0 Z W 1 Q Y X R o P l N l Y 3 R p b 2 4 x L 0 9 S Q y U y M C 0 l M j A w M D E l M j A t J T I w V k V S R 0 E l M j B E R S U y M F B P U l R B U y U y M E d F U k F M J T I w K D I p L 1 R p c G 8 l M j B B b H R l c m F k b z w v S X R l b V B h d G g + P C 9 J d G V t T G 9 j Y X R p b 2 4 + P F N 0 Y W J s Z U V u d H J p Z X M g L z 4 8 L 0 l 0 Z W 0 + P E l 0 Z W 0 + P E l 0 Z W 1 M b 2 N h d G l v b j 4 8 S X R l b V R 5 c G U + R m 9 y b X V s Y T w v S X R l b V R 5 c G U + P E l 0 Z W 1 Q Y X R o P l N l Y 3 R p b 2 4 x L 0 9 S Q y U y M C 0 l M j A w M D M l M j A t J T I w J T I w Q V o l M j A z M 1 g 0 N S U y M E d F U k F M J T I w K D I p L 0 Z v b n R l P C 9 J d G V t U G F 0 a D 4 8 L 0 l 0 Z W 1 M b 2 N h d G l v b j 4 8 U 3 R h Y m x l R W 5 0 c m l l c y A v P j w v S X R l b T 4 8 S X R l b T 4 8 S X R l b U x v Y 2 F 0 a W 9 u P j x J d G V t V H l w Z T 5 G b 3 J t d W x h P C 9 J d G V t V H l w Z T 4 8 S X R l b V B h d G g + U 2 V j d G l v b j E v T 1 J D J T I w L S U y M D A w M y U y M C 0 l M j A l M j B B W i U y M D M z W D Q 1 J T I w R 0 V S Q U w l M j A o M i k v V G l w b y U y M E F s d G V y Y W R v P C 9 J d G V t U G F 0 a D 4 8 L 0 l 0 Z W 1 M b 2 N h d G l v b j 4 8 U 3 R h Y m x l R W 5 0 c m l l c y A v P j w v S X R l b T 4 8 S X R l b T 4 8 S X R l b U x v Y 2 F 0 a W 9 u P j x J d G V t V H l w Z T 5 G b 3 J t d W x h P C 9 J d G V t V H l w Z T 4 8 S X R l b V B h d G g + U 2 V j d G l v b j E v T 1 J D J T I w L S U y M D A w O C U y M C 0 l M j B Q S U 5 U V V J B J T I w Q U N S J U M z J T h E T E l D Q S U y M E l O V E V S T k E l M j B F T S U y M F B B U k V E R V M l M j A o M i k v R m 9 u d G U 8 L 0 l 0 Z W 1 Q Y X R o P j w v S X R l b U x v Y 2 F 0 a W 9 u P j x T d G F i b G V F b n R y a W V z I C 8 + P C 9 J d G V t P j x J d G V t P j x J d G V t T G 9 j Y X R p b 2 4 + P E l 0 Z W 1 U e X B l P k Z v c m 1 1 b G E 8 L 0 l 0 Z W 1 U e X B l P j x J d G V t U G F 0 a D 5 T Z W N 0 a W 9 u M S 9 P U k M l M j A t J T I w M D A 4 J T I w L S U y M F B J T l R V U k E l M j B B Q 1 I l Q z M l O E R M S U N B J T I w S U 5 U R V J O Q S U y M E V N J T I w U E F S R U R F U y U y M C g y K S 9 U a X B v J T I w Q W x 0 Z X J h Z G 8 8 L 0 l 0 Z W 1 Q Y X R o P j w v S X R l b U x v Y 2 F 0 a W 9 u P j x T d G F i b G V F b n R y a W V z I C 8 + P C 9 J d G V t P j x J d G V t P j x J d G V t T G 9 j Y X R p b 2 4 + P E l 0 Z W 1 U e X B l P k Z v c m 1 1 b G E 8 L 0 l 0 Z W 1 U e X B l P j x J d G V t U G F 0 a D 5 T Z W N 0 a W 9 u M S 9 U Q U J F T E E l M j B E R S U y M F B B U k V E R V M l M j A o M i k v R m 9 u d G U 8 L 0 l 0 Z W 1 Q Y X R o P j w v S X R l b U x v Y 2 F 0 a W 9 u P j x T d G F i b G V F b n R y a W V z I C 8 + P C 9 J d G V t P j x J d G V t P j x J d G V t T G 9 j Y X R p b 2 4 + P E l 0 Z W 1 U e X B l P k Z v c m 1 1 b G E 8 L 0 l 0 Z W 1 U e X B l P j x J d G V t U G F 0 a D 5 T Z W N 0 a W 9 u M S 9 U Q U J F T E E l M j B E R S U y M F B B U k V E R V M l M j A o M i k v V G l w b y U y M E F s d G V y Y W R v P C 9 J d G V t U G F 0 a D 4 8 L 0 l 0 Z W 1 M b 2 N h d G l v b j 4 8 U 3 R h Y m x l R W 5 0 c m l l c y A v P j w v S X R l b T 4 8 S X R l b T 4 8 S X R l b U x v Y 2 F 0 a W 9 u P j x J d G V t V H l w Z T 5 G b 3 J t d W x h P C 9 J d G V t V H l w Z T 4 8 S X R l b V B h d G g + U 2 V j d G l v b j E v T 1 J D J T I w L S U y M D A w O C U y M C 0 l M j B Q S U 5 U V V J B J T I w Q U N S J U M z J T h E T E l D Q S U y M E l O V E V S T k E l M j B F T S U y M F B B U k V E R V M l M j A o M y k v R m 9 u d G U 8 L 0 l 0 Z W 1 Q Y X R o P j w v S X R l b U x v Y 2 F 0 a W 9 u P j x T d G F i b G V F b n R y a W V z I C 8 + P C 9 J d G V t P j x J d G V t P j x J d G V t T G 9 j Y X R p b 2 4 + P E l 0 Z W 1 U e X B l P k Z v c m 1 1 b G E 8 L 0 l 0 Z W 1 U e X B l P j x J d G V t U G F 0 a D 5 T Z W N 0 a W 9 u M S 9 P U k M l M j A t J T I w M D A 4 J T I w L S U y M F B J T l R V U k E l M j B B Q 1 I l Q z M l O E R M S U N B J T I w S U 5 U R V J O Q S U y M E V N J T I w U E F S R U R F U y U y M C g z K S 9 U a X B v J T I w Q W x 0 Z X J h Z G 8 8 L 0 l 0 Z W 1 Q Y X R o P j w v S X R l b U x v Y 2 F 0 a W 9 u P j x T d G F i b G V F b n R y a W V z I C 8 + P C 9 J d G V t P j x J d G V t P j x J d G V t T G 9 j Y X R p b 2 4 + P E l 0 Z W 1 U e X B l P k Z v c m 1 1 b G E 8 L 0 l 0 Z W 1 U e X B l P j x J d G V t U G F 0 a D 5 T Z W N 0 a W 9 u M S 9 P U k M l M j A t J T I w M D A 0 J T I w L S U y M F B P U l R B U y U y M C g 1 K S 9 G b 2 5 0 Z T w v S X R l b V B h d G g + P C 9 J d G V t T G 9 j Y X R p b 2 4 + P F N 0 Y W J s Z U V u d H J p Z X M g L z 4 8 L 0 l 0 Z W 0 + P E l 0 Z W 0 + P E l 0 Z W 1 M b 2 N h d G l v b j 4 8 S X R l b V R 5 c G U + R m 9 y b X V s Y T w v S X R l b V R 5 c G U + P E l 0 Z W 1 Q Y X R o P l N l Y 3 R p b 2 4 x L 0 9 S Q y U y M C 0 l M j A w M D Q l M j A t J T I w U E 9 S V E F T J T I w K D U p L 1 R p c G 8 l M j B B b H R l c m F k b z w v S X R l b V B h d G g + P C 9 J d G V t T G 9 j Y X R p b 2 4 + P F N 0 Y W J s Z U V u d H J p Z X M g L z 4 8 L 0 l 0 Z W 0 + P E l 0 Z W 0 + P E l 0 Z W 1 M b 2 N h d G l v b j 4 8 S X R l b V R 5 c G U + R m 9 y b X V s Y T w v S X R l b V R 5 c G U + P E l 0 Z W 1 Q Y X R o P l N l Y 3 R p b 2 4 x L 0 9 S Q y U y M C 0 l M j A w M D Y l M j A t J T I w V E F C R U x B J T I w R E U l M j B M T 1 U l Q z M l O D d B U y 9 G b 2 5 0 Z T w v S X R l b V B h d G g + P C 9 J d G V t T G 9 j Y X R p b 2 4 + P F N 0 Y W J s Z U V u d H J p Z X M g L z 4 8 L 0 l 0 Z W 0 + P E l 0 Z W 0 + P E l 0 Z W 1 M b 2 N h d G l v b j 4 8 S X R l b V R 5 c G U + R m 9 y b X V s Y T w v S X R l b V R 5 c G U + P E l 0 Z W 1 Q Y X R o P l N l Y 3 R p b 2 4 x L 0 9 S Q y U y M C 0 l M j A w M D Y l M j A t J T I w V E F C R U x B J T I w R E U l M j B M T 1 U l Q z M l O D d B U y 9 U a X B v J T I w Q W x 0 Z X J h Z G 8 8 L 0 l 0 Z W 1 Q Y X R o P j w v S X R l b U x v Y 2 F 0 a W 9 u P j x T d G F i b G V F b n R y a W V z I C 8 + P C 9 J d G V t P j x J d G V t P j x J d G V t T G 9 j Y X R p b 2 4 + P E l 0 Z W 1 U e X B l P k Z v c m 1 1 b G E 8 L 0 l 0 Z W 1 U e X B l P j x J d G V t U G F 0 a D 5 T Z W N 0 a W 9 u M S 9 P U k M l M j A t J T I w M D A 2 J T I w L S U y M E F D R V N T J U M z J T k z U k l P U y U y M E V T U E V D S U F J U y 9 G b 2 5 0 Z T w v S X R l b V B h d G g + P C 9 J d G V t T G 9 j Y X R p b 2 4 + P F N 0 Y W J s Z U V u d H J p Z X M g L z 4 8 L 0 l 0 Z W 0 + P E l 0 Z W 0 + P E l 0 Z W 1 M b 2 N h d G l v b j 4 8 S X R l b V R 5 c G U + R m 9 y b X V s Y T w v S X R l b V R 5 c G U + P E l 0 Z W 1 Q Y X R o P l N l Y 3 R p b 2 4 x L 0 9 S Q y U y M C 0 l M j A w M D Y l M j A t J T I w Q U N F U 1 M l Q z M l O T N S S U 9 T J T I w R V N Q R U N J Q U l T L 1 R p c G 8 l M j B B b H R l c m F k b z w v S X R l b V B h d G g + P C 9 J d G V t T G 9 j Y X R p b 2 4 + P F N 0 Y W J s Z U V u d H J p Z X M g L z 4 8 L 0 l 0 Z W 0 + P E l 0 Z W 0 + P E l 0 Z W 1 M b 2 N h d G l v b j 4 8 S X R l b V R 5 c G U + R m 9 y b X V s Y T w v S X R l b V R 5 c G U + P E l 0 Z W 1 Q Y X R o P l N l Y 3 R p b 2 4 x L 0 9 S Q y U y M C 0 l M j A w M D Y l M j A t J T I w V E F C R U x B J T I w R E U l M j B C Q U 5 D Q U R B L 0 Z v b n R l P C 9 J d G V t U G F 0 a D 4 8 L 0 l 0 Z W 1 M b 2 N h d G l v b j 4 8 U 3 R h Y m x l R W 5 0 c m l l c y A v P j w v S X R l b T 4 8 S X R l b T 4 8 S X R l b U x v Y 2 F 0 a W 9 u P j x J d G V t V H l w Z T 5 G b 3 J t d W x h P C 9 J d G V t V H l w Z T 4 8 S X R l b V B h d G g + U 2 V j d G l v b j E v T 1 J D J T I w L S U y M D A w N i U y M C 0 l M j B U Q U J F T E E l M j B E R S U y M E J B T k N B R E E v V G l w b y U y M E F s d G V y Y W R v P C 9 J d G V t U G F 0 a D 4 8 L 0 l 0 Z W 1 M b 2 N h d G l v b j 4 8 U 3 R h Y m x l R W 5 0 c m l l c y A v P j w v S X R l b T 4 8 S X R l b T 4 8 S X R l b U x v Y 2 F 0 a W 9 u P j x J d G V t V H l w Z T 5 G b 3 J t d W x h P C 9 J d G V t V H l w Z T 4 8 S X R l b V B h d G g + U 2 V j d G l v b j E v T 1 J D J T I w L S U y M D A w N i U y M C 0 l M j B B Q 0 V T U y V D M y U 5 M 1 J J T 1 M l M j B F U 1 B F Q 0 l B S V M l M j A o M i k v R m 9 u d G U 8 L 0 l 0 Z W 1 Q Y X R o P j w v S X R l b U x v Y 2 F 0 a W 9 u P j x T d G F i b G V F b n R y a W V z I C 8 + P C 9 J d G V t P j x J d G V t P j x J d G V t T G 9 j Y X R p b 2 4 + P E l 0 Z W 1 U e X B l P k Z v c m 1 1 b G E 8 L 0 l 0 Z W 1 U e X B l P j x J d G V t U G F 0 a D 5 T Z W N 0 a W 9 u M S 9 P U k M l M j A t J T I w M D A 2 J T I w L S U y M E F D R V N T J U M z J T k z U k l P U y U y M E V T U E V D S U F J U y U y M C g y K S 9 U a X B v J T I w Q W x 0 Z X J h Z G 8 8 L 0 l 0 Z W 1 Q Y X R o P j w v S X R l b U x v Y 2 F 0 a W 9 u P j x T d G F i b G V F b n R y a W V z I C 8 + P C 9 J d G V t P j x J d G V t P j x J d G V t T G 9 j Y X R p b 2 4 + P E l 0 Z W 1 U e X B l P k Z v c m 1 1 b G E 8 L 0 l 0 Z W 1 U e X B l P j x J d G V t U G F 0 a D 5 T Z W N 0 a W 9 u M S 9 P U k M l M j A t J T I w M D A 3 J T I w U E l T T y U y M F V S Q k F O S V p B J U M z J T g 3 J U M z J T g z T y 9 G b 2 5 0 Z T w v S X R l b V B h d G g + P C 9 J d G V t T G 9 j Y X R p b 2 4 + P F N 0 Y W J s Z U V u d H J p Z X M g L z 4 8 L 0 l 0 Z W 0 + P E l 0 Z W 0 + P E l 0 Z W 1 M b 2 N h d G l v b j 4 8 S X R l b V R 5 c G U + R m 9 y b X V s Y T w v S X R l b V R 5 c G U + P E l 0 Z W 1 Q Y X R o P l N l Y 3 R p b 2 4 x L 0 9 S Q y U y M C 0 l M j A w M D c l M j B Q S V N P J T I w V V J C Q U 5 J W k E l Q z M l O D c l Q z M l O D N P L 1 R p c G 8 l M j B B b H R l c m F k b z w v S X R l b V B h d G g + P C 9 J d G V t T G 9 j Y X R p b 2 4 + P F N 0 Y W J s Z U V u d H J p Z X M g L z 4 8 L 0 l 0 Z W 0 + P E l 0 Z W 0 + P E l 0 Z W 1 M b 2 N h d G l v b j 4 8 S X R l b V R 5 c G U + R m 9 y b X V s Y T w v S X R l b V R 5 c G U + P E l 0 Z W 1 Q Y X R o P l N l Y 3 R p b 2 4 x L 0 9 S Q y U y M C 0 l M j A w M D Q l M j A t J T I w U E 9 S V E F T J T I w K D Y p L 0 Z v b n R l P C 9 J d G V t U G F 0 a D 4 8 L 0 l 0 Z W 1 M b 2 N h d G l v b j 4 8 U 3 R h Y m x l R W 5 0 c m l l c y A v P j w v S X R l b T 4 8 S X R l b T 4 8 S X R l b U x v Y 2 F 0 a W 9 u P j x J d G V t V H l w Z T 5 G b 3 J t d W x h P C 9 J d G V t V H l w Z T 4 8 S X R l b V B h d G g + U 2 V j d G l v b j E v T 1 J D J T I w L S U y M D A w N C U y M C 0 l M j B Q T 1 J U Q V M l M j A o N i k v V G l w b y U y M E F s d G V y Y W R v P C 9 J d G V t U G F 0 a D 4 8 L 0 l 0 Z W 1 M b 2 N h d G l v b j 4 8 U 3 R h Y m x l R W 5 0 c m l l c y A v P j w v S X R l b T 4 8 S X R l b T 4 8 S X R l b U x v Y 2 F 0 a W 9 u P j x J d G V t V H l w Z T 5 G b 3 J t d W x h P C 9 J d G V t V H l w Z T 4 8 S X R l b V B h d G g + U 2 V j d G l v b j E v T 1 J D J T I w L S U y M D A w N C U y M C 0 l M j B Q T 1 J U Q V M l M j A o N y k v R m 9 u d G U 8 L 0 l 0 Z W 1 Q Y X R o P j w v S X R l b U x v Y 2 F 0 a W 9 u P j x T d G F i b G V F b n R y a W V z I C 8 + P C 9 J d G V t P j x J d G V t P j x J d G V t T G 9 j Y X R p b 2 4 + P E l 0 Z W 1 U e X B l P k Z v c m 1 1 b G E 8 L 0 l 0 Z W 1 U e X B l P j x J d G V t U G F 0 a D 5 T Z W N 0 a W 9 u M S 9 P U k M l M j A t J T I w M D A 0 J T I w L S U y M F B P U l R B U y U y M C g 3 K S 9 U a X B v J T I w Q W x 0 Z X J h Z G 8 8 L 0 l 0 Z W 1 Q Y X R o P j w v S X R l b U x v Y 2 F 0 a W 9 u P j x T d G F i b G V F b n R y a W V z I C 8 + P C 9 J d G V t P j x J d G V t P j x J d G V t T G 9 j Y X R p b 2 4 + P E l 0 Z W 1 U e X B l P k Z v c m 1 1 b G E 8 L 0 l 0 Z W 1 U e X B l P j x J d G V t U G F 0 a D 5 T Z W N 0 a W 9 u M S 9 P U k M l M j A t J T I w M D A x J T I w L S U y M F Z F U k d B J T I w R E U l M j B Q T 1 J U Q V M l M j B H R V J B T C U y M C g z K S 9 G b 2 5 0 Z T w v S X R l b V B h d G g + P C 9 J d G V t T G 9 j Y X R p b 2 4 + P F N 0 Y W J s Z U V u d H J p Z X M g L z 4 8 L 0 l 0 Z W 0 + P E l 0 Z W 0 + P E l 0 Z W 1 M b 2 N h d G l v b j 4 8 S X R l b V R 5 c G U + R m 9 y b X V s Y T w v S X R l b V R 5 c G U + P E l 0 Z W 1 Q Y X R o P l N l Y 3 R p b 2 4 x L 0 9 S Q y U y M C 0 l M j A w M D E l M j A t J T I w V k V S R 0 E l M j B E R S U y M F B P U l R B U y U y M E d F U k F M J T I w K D M p L 1 R p c G 8 l M j B B b H R l c m F k b z w v S X R l b V B h d G g + P C 9 J d G V t T G 9 j Y X R p b 2 4 + P F N 0 Y W J s Z U V u d H J p Z X M g L z 4 8 L 0 l 0 Z W 0 + P E l 0 Z W 0 + P E l 0 Z W 1 M b 2 N h d G l v b j 4 8 S X R l b V R 5 c G U + R m 9 y b X V s Y T w v S X R l b V R 5 c G U + P E l 0 Z W 1 Q Y X R o P l N l Y 3 R p b 2 4 x L 0 9 S Q y U y M C 0 l M j A w M D Q l M j A t J T I w U E 9 S V E F T J T I w K D g p L 0 Z v b n R l P C 9 J d G V t U G F 0 a D 4 8 L 0 l 0 Z W 1 M b 2 N h d G l v b j 4 8 U 3 R h Y m x l R W 5 0 c m l l c y A v P j w v S X R l b T 4 8 S X R l b T 4 8 S X R l b U x v Y 2 F 0 a W 9 u P j x J d G V t V H l w Z T 5 G b 3 J t d W x h P C 9 J d G V t V H l w Z T 4 8 S X R l b V B h d G g + U 2 V j d G l v b j E v T 1 J D J T I w L S U y M D A w N C U y M C 0 l M j B Q T 1 J U Q V M l M j A o O C k v V G l w b y U y M E F s d G V y Y W R v P C 9 J d G V t U G F 0 a D 4 8 L 0 l 0 Z W 1 M b 2 N h d G l v b j 4 8 U 3 R h Y m x l R W 5 0 c m l l c y A v P j w v S X R l b T 4 8 S X R l b T 4 8 S X R l b U x v Y 2 F 0 a W 9 u P j x J d G V t V H l w Z T 5 G b 3 J t d W x h P C 9 J d G V t V H l w Z T 4 8 S X R l b V B h d G g + U 2 V j d G l v b j E v T 1 J D J T I w L S U y M D A w O C U y M C 0 l M j B Q S U 5 U V V J B J T I w Q U N S J U M z J T h E T E l D Q S U y M E V N J T I w V E V U T y U y M C g y K S 9 G b 2 5 0 Z T w v S X R l b V B h d G g + P C 9 J d G V t T G 9 j Y X R p b 2 4 + P F N 0 Y W J s Z U V u d H J p Z X M g L z 4 8 L 0 l 0 Z W 0 + P E l 0 Z W 0 + P E l 0 Z W 1 M b 2 N h d G l v b j 4 8 S X R l b V R 5 c G U + R m 9 y b X V s Y T w v S X R l b V R 5 c G U + P E l 0 Z W 1 Q Y X R o P l N l Y 3 R p b 2 4 x L 0 9 S Q y U y M C 0 l M j A w M D g l M j A t J T I w U E l O V F V S Q S U y M E F D U i V D M y U 4 R E x J Q 0 E l M j B F T S U y M F R F V E 8 l M j A o M i k v V G l w b y U y M E F s d G V y Y W R v P C 9 J d G V t U G F 0 a D 4 8 L 0 l 0 Z W 1 M b 2 N h d G l v b j 4 8 U 3 R h Y m x l R W 5 0 c m l l c y A v P j w v S X R l b T 4 8 S X R l b T 4 8 S X R l b U x v Y 2 F 0 a W 9 u P j x J d G V t V H l w Z T 5 G b 3 J t d W x h P C 9 J d G V t V H l w Z T 4 8 S X R l b V B h d G g + U 2 V j d G l v b j E v T 1 J D J T I w L S U y M D A w O S U y M C 0 l M j B T T 0 x F S V J B L 0 Z v b n R l P C 9 J d G V t U G F 0 a D 4 8 L 0 l 0 Z W 1 M b 2 N h d G l v b j 4 8 U 3 R h Y m x l R W 5 0 c m l l c y A v P j w v S X R l b T 4 8 S X R l b T 4 8 S X R l b U x v Y 2 F 0 a W 9 u P j x J d G V t V H l w Z T 5 G b 3 J t d W x h P C 9 J d G V t V H l w Z T 4 8 S X R l b V B h d G g + U 2 V j d G l v b j E v T 1 J D J T I w L S U y M D A w O S U y M C 0 l M j B T T 0 x F S V J B L 1 R p c G 8 l M j B B b H R l c m F k b z w v S X R l b V B h d G g + P C 9 J d G V t T G 9 j Y X R p b 2 4 + P F N 0 Y W J s Z U V u d H J p Z X M g L z 4 8 L 0 l 0 Z W 0 + P E l 0 Z W 0 + P E l 0 Z W 1 M b 2 N h d G l v b j 4 8 S X R l b V R 5 c G U + R m 9 y b X V s Y T w v S X R l b V R 5 c G U + P E l 0 Z W 1 Q Y X R o P l N l Y 3 R p b 2 4 x L 0 9 S Q y U y M C 0 l M j A w M D k l M j A t J T I w U E V J V E 9 S S U w l M j B E R S U y M E d S Q U 5 J V E 8 l M j B Q Q V J B J T I w S k F O R U x B U y 9 G b 2 5 0 Z T w v S X R l b V B h d G g + P C 9 J d G V t T G 9 j Y X R p b 2 4 + P F N 0 Y W J s Z U V u d H J p Z X M g L z 4 8 L 0 l 0 Z W 0 + P E l 0 Z W 0 + P E l 0 Z W 1 M b 2 N h d G l v b j 4 8 S X R l b V R 5 c G U + R m 9 y b X V s Y T w v S X R l b V R 5 c G U + P E l 0 Z W 1 Q Y X R o P l N l Y 3 R p b 2 4 x L 0 9 S Q y U y M C 0 l M j A w M D k l M j A t J T I w U E V J V E 9 S S U w l M j B E R S U y M E d S Q U 5 J V E 8 l M j B Q Q V J B J T I w S k F O R U x B U y 9 U a X B v J T I w Q W x 0 Z X J h Z G 8 8 L 0 l 0 Z W 1 Q Y X R o P j w v S X R l b U x v Y 2 F 0 a W 9 u P j x T d G F i b G V F b n R y a W V z I C 8 + P C 9 J d G V t P j x J d G V t P j x J d G V t T G 9 j Y X R p b 2 4 + P E l 0 Z W 1 U e X B l P k Z v c m 1 1 b G E 8 L 0 l 0 Z W 1 U e X B l P j x J d G V t U G F 0 a D 5 T Z W N 0 a W 9 u M S 9 P U k M l M j A t J T I w M D A 5 J T I w L S U y M F B F S V R P U k l M J T I w R E U l M j B H U k F O S V R P J T I w U E F S Q S U y M E p B T k V M Q V M l M j A o M i k v R m 9 u d G U 8 L 0 l 0 Z W 1 Q Y X R o P j w v S X R l b U x v Y 2 F 0 a W 9 u P j x T d G F i b G V F b n R y a W V z I C 8 + P C 9 J d G V t P j x J d G V t P j x J d G V t T G 9 j Y X R p b 2 4 + P E l 0 Z W 1 U e X B l P k Z v c m 1 1 b G E 8 L 0 l 0 Z W 1 U e X B l P j x J d G V t U G F 0 a D 5 T Z W N 0 a W 9 u M S 9 P U k M l M j A t J T I w M D A 5 J T I w L S U y M F B F S V R P U k l M J T I w R E U l M j B H U k F O S V R P J T I w U E F S Q S U y M E p B T k V M Q V M l M j A o M i k v V G l w b y U y M E F s d G V y Y W R v P C 9 J d G V t U G F 0 a D 4 8 L 0 l 0 Z W 1 M b 2 N h d G l v b j 4 8 U 3 R h Y m x l R W 5 0 c m l l c y A v P j w v S X R l b T 4 8 S X R l b T 4 8 S X R l b U x v Y 2 F 0 a W 9 u P j x J d G V t V H l w Z T 5 G b 3 J t d W x h P C 9 J d G V t V H l w Z T 4 8 S X R l b V B h d G g + U 2 V j d G l v b j E v T 1 J D J T I w L S U y M D A w M S U y M C 0 l M j B U Q U J F T E E l M j B E R S U y M E F N Q k l F T l R F U y U y M C g 0 K S 9 G b 2 5 0 Z T w v S X R l b V B h d G g + P C 9 J d G V t T G 9 j Y X R p b 2 4 + P F N 0 Y W J s Z U V u d H J p Z X M g L z 4 8 L 0 l 0 Z W 0 + P E l 0 Z W 0 + P E l 0 Z W 1 M b 2 N h d G l v b j 4 8 S X R l b V R 5 c G U + R m 9 y b X V s Y T w v S X R l b V R 5 c G U + P E l 0 Z W 1 Q Y X R o P l N l Y 3 R p b 2 4 x L 0 9 S Q y U y M C 0 l M j A w M D E l M j A t J T I w V E F C R U x B J T I w R E U l M j B B T U J J R U 5 U R V M l M j A o N C k v V G l w b y U y M E F s d G V y Y W R v P C 9 J d G V t U G F 0 a D 4 8 L 0 l 0 Z W 1 M b 2 N h d G l v b j 4 8 U 3 R h Y m x l R W 5 0 c m l l c y A v P j w v S X R l b T 4 8 S X R l b T 4 8 S X R l b U x v Y 2 F 0 a W 9 u P j x J d G V t V H l w Z T 5 G b 3 J t d W x h P C 9 J d G V t V H l w Z T 4 8 S X R l b V B h d G g + U 2 V j d G l v b j E v T 1 J D J T I w L S U y M D A w M S U y M C 0 l M j B U Q U J F T E E l M j B E R S U y M E F N Q k l F T l R F U y U y M C g 1 K S 9 G b 2 5 0 Z T w v S X R l b V B h d G g + P C 9 J d G V t T G 9 j Y X R p b 2 4 + P F N 0 Y W J s Z U V u d H J p Z X M g L z 4 8 L 0 l 0 Z W 0 + P E l 0 Z W 0 + P E l 0 Z W 1 M b 2 N h d G l v b j 4 8 S X R l b V R 5 c G U + R m 9 y b X V s Y T w v S X R l b V R 5 c G U + P E l 0 Z W 1 Q Y X R o P l N l Y 3 R p b 2 4 x L 0 9 S Q y U y M C 0 l M j A w M D E l M j A t J T I w V E F C R U x B J T I w R E U l M j B B T U J J R U 5 U R V M l M j A o N S k v V G l w b y U y M E F s d G V y Y W R v P C 9 J d G V t U G F 0 a D 4 8 L 0 l 0 Z W 1 M b 2 N h d G l v b j 4 8 U 3 R h Y m x l R W 5 0 c m l l c y A v P j w v S X R l b T 4 8 S X R l b T 4 8 S X R l b U x v Y 2 F 0 a W 9 u P j x J d G V t V H l w Z T 5 G b 3 J t d W x h P C 9 J d G V t V H l w Z T 4 8 S X R l b V B h d G g + U 2 V j d G l v b j E v T 1 J D J T I w L S U y M D A w N C U y M C 0 l M j B Q T 1 J U Q V M l M j A o O S k v R m 9 u d G U 8 L 0 l 0 Z W 1 Q Y X R o P j w v S X R l b U x v Y 2 F 0 a W 9 u P j x T d G F i b G V F b n R y a W V z I C 8 + P C 9 J d G V t P j x J d G V t P j x J d G V t T G 9 j Y X R p b 2 4 + P E l 0 Z W 1 U e X B l P k Z v c m 1 1 b G E 8 L 0 l 0 Z W 1 U e X B l P j x J d G V t U G F 0 a D 5 T Z W N 0 a W 9 u M S 9 P U k M l M j A t J T I w M D A 0 J T I w L S U y M F B P U l R B U y U y M C g 5 K S 9 U a X B v J T I w Q W x 0 Z X J h Z G 8 8 L 0 l 0 Z W 1 Q Y X R o P j w v S X R l b U x v Y 2 F 0 a W 9 u P j x T d G F i b G V F b n R y a W V z I C 8 + P C 9 J d G V t P j x J d G V t P j x J d G V t T G 9 j Y X R p b 2 4 + P E l 0 Z W 1 U e X B l P k Z v c m 1 1 b G E 8 L 0 l 0 Z W 1 U e X B l P j x J d G V t U G F 0 a D 5 T Z W N 0 a W 9 u M S 9 P U k M l M j A t J T I w M D A 0 J T I w L S U y M E p B T k V M Q V M l M j A o M i k v R m 9 u d G U 8 L 0 l 0 Z W 1 Q Y X R o P j w v S X R l b U x v Y 2 F 0 a W 9 u P j x T d G F i b G V F b n R y a W V z I C 8 + P C 9 J d G V t P j x J d G V t P j x J d G V t T G 9 j Y X R p b 2 4 + P E l 0 Z W 1 U e X B l P k Z v c m 1 1 b G E 8 L 0 l 0 Z W 1 U e X B l P j x J d G V t U G F 0 a D 5 T Z W N 0 a W 9 u M S 9 P U k M l M j A t J T I w M D A 0 J T I w L S U y M E p B T k V M Q V M l M j A o M i k v V G l w b y U y M E F s d G V y Y W R v P C 9 J d G V t U G F 0 a D 4 8 L 0 l 0 Z W 1 M b 2 N h d G l v b j 4 8 U 3 R h Y m x l R W 5 0 c m l l c y A v P j w v S X R l b T 4 8 S X R l b T 4 8 S X R l b U x v Y 2 F 0 a W 9 u P j x J d G V t V H l w Z T 5 G b 3 J t d W x h P C 9 J d G V t V H l w Z T 4 8 S X R l b V B h d G g + U 2 V j d G l v b j E v T 1 J D J T I w L S U y M D A w N C U y M C 0 l M j B K Q U 5 F T E F T J T I w K D M p L 0 Z v b n R l P C 9 J d G V t U G F 0 a D 4 8 L 0 l 0 Z W 1 M b 2 N h d G l v b j 4 8 U 3 R h Y m x l R W 5 0 c m l l c y A v P j w v S X R l b T 4 8 S X R l b T 4 8 S X R l b U x v Y 2 F 0 a W 9 u P j x J d G V t V H l w Z T 5 G b 3 J t d W x h P C 9 J d G V t V H l w Z T 4 8 S X R l b V B h d G g + U 2 V j d G l v b j E v T 1 J D J T I w L S U y M D A w N C U y M C 0 l M j B K Q U 5 F T E F T J T I w K D M p L 1 R p c G 8 l M j B B b H R l c m F k b z w v S X R l b V B h d G g + P C 9 J d G V t T G 9 j Y X R p b 2 4 + P F N 0 Y W J s Z U V u d H J p Z X M g L z 4 8 L 0 l 0 Z W 0 + P E l 0 Z W 0 + P E l 0 Z W 1 M b 2 N h d G l v b j 4 8 S X R l b V R 5 c G U + R m 9 y b X V s Y T w v S X R l b V R 5 c G U + P E l 0 Z W 1 Q Y X R o P l N l Y 3 R p b 2 4 x L 0 9 S Q y U y M C 0 l M j A w M D Q l M j A t J T I w S k F O R U x B U y U y M C g 0 K S 9 G b 2 5 0 Z T w v S X R l b V B h d G g + P C 9 J d G V t T G 9 j Y X R p b 2 4 + P F N 0 Y W J s Z U V u d H J p Z X M g L z 4 8 L 0 l 0 Z W 0 + P E l 0 Z W 0 + P E l 0 Z W 1 M b 2 N h d G l v b j 4 8 S X R l b V R 5 c G U + R m 9 y b X V s Y T w v S X R l b V R 5 c G U + P E l 0 Z W 1 Q Y X R o P l N l Y 3 R p b 2 4 x L 0 9 S Q y U y M C 0 l M j A w M D Q l M j A t J T I w S k F O R U x B U y U y M C g 0 K S 9 U a X B v J T I w Q W x 0 Z X J h Z G 8 8 L 0 l 0 Z W 1 Q Y X R o P j w v S X R l b U x v Y 2 F 0 a W 9 u P j x T d G F i b G V F b n R y a W V z I C 8 + P C 9 J d G V t P j x J d G V t P j x J d G V t T G 9 j Y X R p b 2 4 + P E l 0 Z W 1 U e X B l P k Z v c m 1 1 b G E 8 L 0 l 0 Z W 1 U e X B l P j x J d G V t U G F 0 a D 5 T Z W N 0 a W 9 u M S 9 P U k M l M j A t J T I w M D A x J T I w L S U y M F Z F U k d B X 0 N P T l R S Q S U y M E p B T k V M Q V M l M j B H R V J B T C U y M C g y K S 9 G b 2 5 0 Z T w v S X R l b V B h d G g + P C 9 J d G V t T G 9 j Y X R p b 2 4 + P F N 0 Y W J s Z U V u d H J p Z X M g L z 4 8 L 0 l 0 Z W 0 + P E l 0 Z W 0 + P E l 0 Z W 1 M b 2 N h d G l v b j 4 8 S X R l b V R 5 c G U + R m 9 y b X V s Y T w v S X R l b V R 5 c G U + P E l 0 Z W 1 Q Y X R o P l N l Y 3 R p b 2 4 x L 0 9 S Q y U y M C 0 l M j A w M D E l M j A t J T I w V k V S R 0 F f Q 0 9 O V F J B J T I w S k F O R U x B U y U y M E d F U k F M J T I w K D I p L 1 R p c G 8 l M j B B b H R l c m F k b z w v S X R l b V B h d G g + P C 9 J d G V t T G 9 j Y X R p b 2 4 + P F N 0 Y W J s Z U V u d H J p Z X M g L z 4 8 L 0 l 0 Z W 0 + P E l 0 Z W 0 + P E l 0 Z W 1 M b 2 N h d G l v b j 4 8 S X R l b V R 5 c G U + R m 9 y b X V s Y T w v S X R l b V R 5 c G U + P E l 0 Z W 1 Q Y X R o P l N l Y 3 R p b 2 4 x L 0 9 S Q y U y M C 0 l M j A w M D Q l M j A t J T I w U E 9 S V E F T J T I w K D E w K S 9 G b 2 5 0 Z T w v S X R l b V B h d G g + P C 9 J d G V t T G 9 j Y X R p b 2 4 + P F N 0 Y W J s Z U V u d H J p Z X M g L z 4 8 L 0 l 0 Z W 0 + P E l 0 Z W 0 + P E l 0 Z W 1 M b 2 N h d G l v b j 4 8 S X R l b V R 5 c G U + R m 9 y b X V s Y T w v S X R l b V R 5 c G U + P E l 0 Z W 1 Q Y X R o P l N l Y 3 R p b 2 4 x L 0 9 S Q y U y M C 0 l M j A w M D Q l M j A t J T I w U E 9 S V E F T J T I w K D E w K S 9 U a X B v J T I w Q W x 0 Z X J h Z G 8 8 L 0 l 0 Z W 1 Q Y X R o P j w v S X R l b U x v Y 2 F 0 a W 9 u P j x T d G F i b G V F b n R y a W V z I C 8 + P C 9 J d G V t P j x J d G V t P j x J d G V t T G 9 j Y X R p b 2 4 + P E l 0 Z W 1 U e X B l P k Z v c m 1 1 b G E 8 L 0 l 0 Z W 1 U e X B l P j x J d G V t U G F 0 a D 5 T Z W N 0 a W 9 u M S 9 P U k M l M j A t J T I w M D A x J T I w L S U y M F Z F U k d B J T I w R E U l M j B Q T 1 J U Q V M l M j B H R V J B T C U y M C g 0 K S 9 G b 2 5 0 Z T w v S X R l b V B h d G g + P C 9 J d G V t T G 9 j Y X R p b 2 4 + P F N 0 Y W J s Z U V u d H J p Z X M g L z 4 8 L 0 l 0 Z W 0 + P E l 0 Z W 0 + P E l 0 Z W 1 M b 2 N h d G l v b j 4 8 S X R l b V R 5 c G U + R m 9 y b X V s Y T w v S X R l b V R 5 c G U + P E l 0 Z W 1 Q Y X R o P l N l Y 3 R p b 2 4 x L 0 9 S Q y U y M C 0 l M j A w M D E l M j A t J T I w V k V S R 0 E l M j B E R S U y M F B P U l R B U y U y M E d F U k F M J T I w K D Q p L 1 R p c G 8 l M j B B b H R l c m F k b z w v S X R l b V B h d G g + P C 9 J d G V t T G 9 j Y X R p b 2 4 + P F N 0 Y W J s Z U V u d H J p Z X M g L z 4 8 L 0 l 0 Z W 0 + P E l 0 Z W 0 + P E l 0 Z W 1 M b 2 N h d G l v b j 4 8 S X R l b V R 5 c G U + R m 9 y b X V s Y T w v S X R l b V R 5 c G U + P E l 0 Z W 1 Q Y X R o P l N l Y 3 R p b 2 4 x L 0 9 S Q y U y M C 0 l M j A w M D E l M j A t J T I w U E l T T y U y M E R F T U 9 M S V I v R m 9 u d G U 8 L 0 l 0 Z W 1 Q Y X R o P j w v S X R l b U x v Y 2 F 0 a W 9 u P j x T d G F i b G V F b n R y a W V z I C 8 + P C 9 J d G V t P j x J d G V t P j x J d G V t T G 9 j Y X R p b 2 4 + P E l 0 Z W 1 U e X B l P k Z v c m 1 1 b G E 8 L 0 l 0 Z W 1 U e X B l P j x J d G V t U G F 0 a D 5 T Z W N 0 a W 9 u M S 9 P U k M l M j A t J T I w M D A x J T I w L S U y M F B J U 0 8 l M j B E R U 1 P T E l S L 1 R p c G 8 l M j B B b H R l c m F k b z w v S X R l b V B h d G g + P C 9 J d G V t T G 9 j Y X R p b 2 4 + P F N 0 Y W J s Z U V u d H J p Z X M g L z 4 8 L 0 l 0 Z W 0 + P E l 0 Z W 0 + P E l 0 Z W 1 M b 2 N h d G l v b j 4 8 S X R l b V R 5 c G U + R m 9 y b X V s Y T w v S X R l b V R 5 c G U + P E l 0 Z W 1 Q Y X R o P l N l Y 3 R p b 2 4 x L 0 9 S Q y U y M C 0 l M j A w M D E l M j A t J T I w R E V N T 0 x J U i U y M F B J U 0 8 l M j B D R V J B T U l D T y 9 G b 2 5 0 Z T w v S X R l b V B h d G g + P C 9 J d G V t T G 9 j Y X R p b 2 4 + P F N 0 Y W J s Z U V u d H J p Z X M g L z 4 8 L 0 l 0 Z W 0 + P E l 0 Z W 0 + P E l 0 Z W 1 M b 2 N h d G l v b j 4 8 S X R l b V R 5 c G U + R m 9 y b X V s Y T w v S X R l b V R 5 c G U + P E l 0 Z W 1 Q Y X R o P l N l Y 3 R p b 2 4 x L 0 9 S Q y U y M C 0 l M j A w M D E l M j A t J T I w R E V N T 0 x J U i U y M F B J U 0 8 l M j B D R V J B T U l D T y 9 U a X B v J T I w Q W x 0 Z X J h Z G 8 8 L 0 l 0 Z W 1 Q Y X R o P j w v S X R l b U x v Y 2 F 0 a W 9 u P j x T d G F i b G V F b n R y a W V z I C 8 + P C 9 J d G V t P j x J d G V t P j x J d G V t T G 9 j Y X R p b 2 4 + P E l 0 Z W 1 U e X B l P k Z v c m 1 1 b G E 8 L 0 l 0 Z W 1 U e X B l P j x J d G V t U G F 0 a D 5 T Z W N 0 a W 9 u M S 9 B U l E l M j A t J T I w S k F O R U x B U y U y M C 0 l M j B S R U 1 P J U M z J T g 3 J U M z J T g z T y 9 G b 2 5 0 Z T w v S X R l b V B h d G g + P C 9 J d G V t T G 9 j Y X R p b 2 4 + P F N 0 Y W J s Z U V u d H J p Z X M g L z 4 8 L 0 l 0 Z W 0 + P E l 0 Z W 0 + P E l 0 Z W 1 M b 2 N h d G l v b j 4 8 S X R l b V R 5 c G U + R m 9 y b X V s Y T w v S X R l b V R 5 c G U + P E l 0 Z W 1 Q Y X R o P l N l Y 3 R p b 2 4 x L 0 F S U S U y M C 0 l M j B K Q U 5 F T E F T J T I w L S U y M F J F T U 8 l Q z M l O D c l Q z M l O D N P L 1 R p c G 8 l M j B B b H R l c m F k b z w v S X R l b V B h d G g + P C 9 J d G V t T G 9 j Y X R p b 2 4 + P F N 0 Y W J s Z U V u d H J p Z X M g L z 4 8 L 0 l 0 Z W 0 + P E l 0 Z W 0 + P E l 0 Z W 1 M b 2 N h d G l v b j 4 8 S X R l b V R 5 c G U + R m 9 y b X V s Y T w v S X R l b V R 5 c G U + P E l 0 Z W 1 Q Y X R o P l N l Y 3 R p b 2 4 x L 0 F S U S U y M C 0 l M j B Q T 1 J U Q V M l M j B E R U 1 P T E l S L 0 Z v b n R l P C 9 J d G V t U G F 0 a D 4 8 L 0 l 0 Z W 1 M b 2 N h d G l v b j 4 8 U 3 R h Y m x l R W 5 0 c m l l c y A v P j w v S X R l b T 4 8 S X R l b T 4 8 S X R l b U x v Y 2 F 0 a W 9 u P j x J d G V t V H l w Z T 5 G b 3 J t d W x h P C 9 J d G V t V H l w Z T 4 8 S X R l b V B h d G g + U 2 V j d G l v b j E v Q V J R J T I w L S U y M F B P U l R B U y U y M E R F T U 9 M S V I v V G l w b y U y M E F s d G V y Y W R v 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0 9 S Q y U y M C 0 l M j A w M D U l M j A t J T I w U E l T T y U y M E M l M j A 2 M F g 2 M C U y M E d F U k F M 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Q k F O Q 0 8 g R E F E T 1 M g Q V J R I i A v P j x F b n R y e S B U e X B l P S J S Z W N v d m V y e V R h c m d l d E N v b H V t b i I g V m F s d W U 9 I m w y I i A v P j x F b n R y e S B U e X B l P S J S Z W N v d m V y e V R h c m d l d F J v d y I g V m F s d W U 9 I m w x N D U i I C 8 + P E V u d H J 5 I F R 5 c G U 9 I k Z p b G x U Y X J n Z X Q i I F Z h b H V l P S J z T 1 J D X 1 9 f M D A 1 X 1 9 f U E l T T 1 9 D X z Y w W D Y w X 0 d F U k F M X 1 8 y I i A v P j x F b n R y e S B U e X B l P S J G a W x s Z W R D b 2 1 w b G V 0 Z V J l c 3 V s d F R v V 2 9 y a 3 N o Z W V 0 I i B W Y W x 1 Z T 0 i b D E i I C 8 + P E V u d H J 5 I F R 5 c G U 9 I k F k Z G V k V G 9 E Y X R h T W 9 k Z W w i I F Z h b H V l P S J s M C I g L z 4 8 R W 5 0 c n k g V H l w Z T 0 i R m l s b E N v d W 5 0 I i B W Y W x 1 Z T 0 i b D E 3 I i A v P j x F b n R y e S B U e X B l P S J G a W x s R X J y b 3 J D b 2 R l I i B W Y W x 1 Z T 0 i c 1 V u a 2 5 v d 2 4 i I C 8 + P E V u d H J 5 I F R 5 c G U 9 I k Z p b G x F c n J v c k N v d W 5 0 I i B W Y W x 1 Z T 0 i b D A i I C 8 + P E V u d H J 5 I F R 5 c G U 9 I k Z p b G x M Y X N 0 V X B k Y X R l Z C I g V m F s d W U 9 I m Q y M D I z L T A 5 L T A 1 V D E 5 O j M w O j A x L j M 2 O D A 3 O D F a I i A v P j x F b n R y e S B U e X B l P S J G a W x s Q 2 9 s d W 1 u V H l w Z X M i I F Z h b H V l P S J z Q m d Z R y I g L z 4 8 R W 5 0 c n k g V H l w Z T 0 i R m l s b E N v b H V t b k 5 h b W V z I i B W Y W x 1 Z T 0 i c 1 s m c X V v d D t D b 2 x 1 b W 4 x J n F 1 b 3 Q 7 L C Z x d W 9 0 O 0 N v b H V t b j I m c X V v d D s s J n F 1 b 3 Q 7 Q 2 9 s d W 1 u M y 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9 S Q y A t I D A w N S A t I F B J U 0 8 g Q y A 2 M F g 2 M C B H R V J B T C A o M i k v V G l w b y B B b H R l c m F k b y 5 7 Q 2 9 s d W 1 u M S w w f S Z x d W 9 0 O y w m c X V v d D t T Z W N 0 a W 9 u M S 9 P U k M g L S A w M D U g L S B Q S V N P I E M g N j B Y N j A g R 0 V S Q U w g K D I p L 1 R p c G 8 g Q W x 0 Z X J h Z G 8 u e 0 N v b H V t b j I s M X 0 m c X V v d D s s J n F 1 b 3 Q 7 U 2 V j d G l v b j E v T 1 J D I C 0 g M D A 1 I C 0 g U E l T T y B D I D Y w W D Y w I E d F U k F M I C g y K S 9 U a X B v I E F s d G V y Y W R v L n t D b 2 x 1 b W 4 z L D J 9 J n F 1 b 3 Q 7 X S w m c X V v d D t D b 2 x 1 b W 5 D b 3 V u d C Z x d W 9 0 O z o z L C Z x d W 9 0 O 0 t l e U N v b H V t b k 5 h b W V z J n F 1 b 3 Q 7 O l t d L C Z x d W 9 0 O 0 N v b H V t b k l k Z W 5 0 a X R p Z X M m c X V v d D s 6 W y Z x d W 9 0 O 1 N l Y 3 R p b 2 4 x L 0 9 S Q y A t I D A w N S A t I F B J U 0 8 g Q y A 2 M F g 2 M C B H R V J B T C A o M i k v V G l w b y B B b H R l c m F k b y 5 7 Q 2 9 s d W 1 u M S w w f S Z x d W 9 0 O y w m c X V v d D t T Z W N 0 a W 9 u M S 9 P U k M g L S A w M D U g L S B Q S V N P I E M g N j B Y N j A g R 0 V S Q U w g K D I p L 1 R p c G 8 g Q W x 0 Z X J h Z G 8 u e 0 N v b H V t b j I s M X 0 m c X V v d D s s J n F 1 b 3 Q 7 U 2 V j d G l v b j E v T 1 J D I C 0 g M D A 1 I C 0 g U E l T T y B D I D Y w W D Y w I E d F U k F M I C g y K S 9 U a X B v I E F s d G V y Y W R v L n t D b 2 x 1 b W 4 z L D J 9 J n F 1 b 3 Q 7 X S w m c X V v d D t S Z W x h d G l v b n N o a X B J b m Z v J n F 1 b 3 Q 7 O l t d f S I g L z 4 8 L 1 N 0 Y W J s Z U V u d H J p Z X M + P C 9 J d G V t P j x J d G V t P j x J d G V t T G 9 j Y X R p b 2 4 + P E l 0 Z W 1 U e X B l P k Z v c m 1 1 b G E 8 L 0 l 0 Z W 1 U e X B l P j x J d G V t U G F 0 a D 5 T Z W N 0 a W 9 u M S 9 P U k M l M j A t J T I w M D A 1 J T I w L S U y M F B J U 0 8 l M j B D J T I w N j B Y N j A l M j B H R V J B T C U y M C g y K S 9 G b 2 5 0 Z T w v S X R l b V B h d G g + P C 9 J d G V t T G 9 j Y X R p b 2 4 + P F N 0 Y W J s Z U V u d H J p Z X M g L z 4 8 L 0 l 0 Z W 0 + P E l 0 Z W 0 + P E l 0 Z W 1 M b 2 N h d G l v b j 4 8 S X R l b V R 5 c G U + R m 9 y b X V s Y T w v S X R l b V R 5 c G U + P E l 0 Z W 1 Q Y X R o P l N l Y 3 R p b 2 4 x L 0 9 S Q y U y M C 0 l M j A w M D U l M j A t J T I w U E l T T y U y M E M l M j A 2 M F g 2 M C U y M E d F U k F M J T I w K D I p L 1 R p c G 8 l M j B B b H R l c m F k b z w v S X R l b V B h d G g + P C 9 J d G V t T G 9 j Y X R p b 2 4 + P F N 0 Y W J s Z U V u d H J p Z X M g L z 4 8 L 0 l 0 Z W 0 + P E l 0 Z W 0 + P E l 0 Z W 1 M b 2 N h d G l v b j 4 8 S X R l b V R 5 c G U + R m 9 y b X V s Y T w v S X R l b V R 5 c G U + P E l 0 Z W 1 Q Y X R o P l N l Y 3 R p b 2 4 x L 0 9 S Q y U y M C 0 l M j A w M D g l M j A t J T I w U E l O V F V S Q S U y M E F D U i V D M y U 4 R E x J Q 0 E l M j B J T l R F U k 5 B J T I w R U 0 l M j B Q Q V J F R E V T J T I w K D Q 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Q k F O Q 0 8 g R E F E T 1 M g Q V J R I i A v P j x F b n R y e S B U e X B l P S J S Z W N v d m V y e V R h c m d l d E N v b H V t b i I g V m F s d W U 9 I m w y I i A v P j x F b n R y e S B U e X B l P S J S Z W N v d m V y e V R h c m d l d F J v d y I g V m F s d W U 9 I m w x N j k i I C 8 + P E V u d H J 5 I F R 5 c G U 9 I k Z p b G x U Y X J n Z X Q i I F Z h b H V l P S J z T 1 J D X 1 9 f M D A 4 X 1 9 f U E l O V F V S Q V 9 B Q 1 L D j U x J Q 0 F f S U 5 U R V J O Q V 9 F T V 9 Q Q V J F R E V T X 1 8 0 I i A v P j x F b n R y e S B U e X B l P S J G a W x s Z W R D b 2 1 w b G V 0 Z V J l c 3 V s d F R v V 2 9 y a 3 N o Z W V 0 I i B W Y W x 1 Z T 0 i b D E i I C 8 + P E V u d H J 5 I F R 5 c G U 9 I k F k Z G V k V G 9 E Y X R h T W 9 k Z W w i I F Z h b H V l P S J s M C I g L z 4 8 R W 5 0 c n k g V H l w Z T 0 i R m l s b E N v d W 5 0 I i B W Y W x 1 Z T 0 i b D E 0 I i A v P j x F b n R y e S B U e X B l P S J G a W x s R X J y b 3 J D b 2 R l I i B W Y W x 1 Z T 0 i c 1 V u a 2 5 v d 2 4 i I C 8 + P E V u d H J 5 I F R 5 c G U 9 I k Z p b G x F c n J v c k N v d W 5 0 I i B W Y W x 1 Z T 0 i b D A i I C 8 + P E V u d H J 5 I F R 5 c G U 9 I k Z p b G x M Y X N 0 V X B k Y X R l Z C I g V m F s d W U 9 I m Q y M D I z L T A 5 L T A 1 V D I w O j I 4 O j E 0 L j Q z N j Q z M D d a I i A v P j x F b n R y e S B U e X B l P S J G a W x s Q 2 9 s d W 1 u V H l w Z X M i I F Z h b H V l P S J z Q m d Z R 0 J n W U c i I C 8 + P E V u d H J 5 I F R 5 c G U 9 I k Z p b G x D b 2 x 1 b W 5 O Y W 1 l c y I g V m F s d W U 9 I n N b J n F 1 b 3 Q 7 Q 2 9 s d W 1 u M S Z x d W 9 0 O y w m c X V v d D t D b 2 x 1 b W 4 y J n F 1 b 3 Q 7 L C Z x d W 9 0 O 0 N v b H V t b j M m c X V v d D s s J n F 1 b 3 Q 7 Q 2 9 s d W 1 u N C Z x d W 9 0 O y w m c X V v d D t D b 2 x 1 b W 4 1 J n F 1 b 3 Q 7 L C Z x d W 9 0 O 0 N v b H V t b j 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P U k M g L S A w M D g g L S B Q S U 5 U V V J B I E F D U s O N T E l D Q S B J T l R F U k 5 B I E V N I F B B U k V E R V M g K D Q p L 1 R p c G 8 g Q W x 0 Z X J h Z G 8 u e 0 N v b H V t b j E s M H 0 m c X V v d D s s J n F 1 b 3 Q 7 U 2 V j d G l v b j E v T 1 J D I C 0 g M D A 4 I C 0 g U E l O V F V S Q S B B Q 1 L D j U x J Q 0 E g S U 5 U R V J O Q S B F T S B Q Q V J F R E V T I C g 0 K S 9 U a X B v I E F s d G V y Y W R v L n t D b 2 x 1 b W 4 y L D F 9 J n F 1 b 3 Q 7 L C Z x d W 9 0 O 1 N l Y 3 R p b 2 4 x L 0 9 S Q y A t I D A w O C A t I F B J T l R V U k E g Q U N S w 4 1 M S U N B I E l O V E V S T k E g R U 0 g U E F S R U R F U y A o N C k v V G l w b y B B b H R l c m F k b y 5 7 Q 2 9 s d W 1 u M y w y f S Z x d W 9 0 O y w m c X V v d D t T Z W N 0 a W 9 u M S 9 P U k M g L S A w M D g g L S B Q S U 5 U V V J B I E F D U s O N T E l D Q S B J T l R F U k 5 B I E V N I F B B U k V E R V M g K D Q p L 1 R p c G 8 g Q W x 0 Z X J h Z G 8 u e 0 N v b H V t b j Q s M 3 0 m c X V v d D s s J n F 1 b 3 Q 7 U 2 V j d G l v b j E v T 1 J D I C 0 g M D A 4 I C 0 g U E l O V F V S Q S B B Q 1 L D j U x J Q 0 E g S U 5 U R V J O Q S B F T S B Q Q V J F R E V T I C g 0 K S 9 U a X B v I E F s d G V y Y W R v L n t D b 2 x 1 b W 4 1 L D R 9 J n F 1 b 3 Q 7 L C Z x d W 9 0 O 1 N l Y 3 R p b 2 4 x L 0 9 S Q y A t I D A w O C A t I F B J T l R V U k E g Q U N S w 4 1 M S U N B I E l O V E V S T k E g R U 0 g U E F S R U R F U y A o N C k v V G l w b y B B b H R l c m F k b y 5 7 Q 2 9 s d W 1 u N i w 1 f S Z x d W 9 0 O 1 0 s J n F 1 b 3 Q 7 Q 2 9 s d W 1 u Q 2 9 1 b n Q m c X V v d D s 6 N i w m c X V v d D t L Z X l D b 2 x 1 b W 5 O Y W 1 l c y Z x d W 9 0 O z p b X S w m c X V v d D t D b 2 x 1 b W 5 J Z G V u d G l 0 a W V z J n F 1 b 3 Q 7 O l s m c X V v d D t T Z W N 0 a W 9 u M S 9 P U k M g L S A w M D g g L S B Q S U 5 U V V J B I E F D U s O N T E l D Q S B J T l R F U k 5 B I E V N I F B B U k V E R V M g K D Q p L 1 R p c G 8 g Q W x 0 Z X J h Z G 8 u e 0 N v b H V t b j E s M H 0 m c X V v d D s s J n F 1 b 3 Q 7 U 2 V j d G l v b j E v T 1 J D I C 0 g M D A 4 I C 0 g U E l O V F V S Q S B B Q 1 L D j U x J Q 0 E g S U 5 U R V J O Q S B F T S B Q Q V J F R E V T I C g 0 K S 9 U a X B v I E F s d G V y Y W R v L n t D b 2 x 1 b W 4 y L D F 9 J n F 1 b 3 Q 7 L C Z x d W 9 0 O 1 N l Y 3 R p b 2 4 x L 0 9 S Q y A t I D A w O C A t I F B J T l R V U k E g Q U N S w 4 1 M S U N B I E l O V E V S T k E g R U 0 g U E F S R U R F U y A o N C k v V G l w b y B B b H R l c m F k b y 5 7 Q 2 9 s d W 1 u M y w y f S Z x d W 9 0 O y w m c X V v d D t T Z W N 0 a W 9 u M S 9 P U k M g L S A w M D g g L S B Q S U 5 U V V J B I E F D U s O N T E l D Q S B J T l R F U k 5 B I E V N I F B B U k V E R V M g K D Q p L 1 R p c G 8 g Q W x 0 Z X J h Z G 8 u e 0 N v b H V t b j Q s M 3 0 m c X V v d D s s J n F 1 b 3 Q 7 U 2 V j d G l v b j E v T 1 J D I C 0 g M D A 4 I C 0 g U E l O V F V S Q S B B Q 1 L D j U x J Q 0 E g S U 5 U R V J O Q S B F T S B Q Q V J F R E V T I C g 0 K S 9 U a X B v I E F s d G V y Y W R v L n t D b 2 x 1 b W 4 1 L D R 9 J n F 1 b 3 Q 7 L C Z x d W 9 0 O 1 N l Y 3 R p b 2 4 x L 0 9 S Q y A t I D A w O C A t I F B J T l R V U k E g Q U N S w 4 1 M S U N B I E l O V E V S T k E g R U 0 g U E F S R U R F U y A o N C k v V G l w b y B B b H R l c m F k b y 5 7 Q 2 9 s d W 1 u N i w 1 f S Z x d W 9 0 O 1 0 s J n F 1 b 3 Q 7 U m V s Y X R p b 2 5 z a G l w S W 5 m b y Z x d W 9 0 O z p b X X 0 i I C 8 + P C 9 T d G F i b G V F b n R y a W V z P j w v S X R l b T 4 8 S X R l b T 4 8 S X R l b U x v Y 2 F 0 a W 9 u P j x J d G V t V H l w Z T 5 G b 3 J t d W x h P C 9 J d G V t V H l w Z T 4 8 S X R l b V B h d G g + U 2 V j d G l v b j E v T 1 J D J T I w L S U y M D A w O C U y M C 0 l M j B Q S U 5 U V V J B J T I w Q U N S J U M z J T h E T E l D Q S U y M E l O V E V S T k E l M j B F T S U y M F B B U k V E R V M l M j A o N C k v R m 9 u d G U 8 L 0 l 0 Z W 1 Q Y X R o P j w v S X R l b U x v Y 2 F 0 a W 9 u P j x T d G F i b G V F b n R y a W V z I C 8 + P C 9 J d G V t P j x J d G V t P j x J d G V t T G 9 j Y X R p b 2 4 + P E l 0 Z W 1 U e X B l P k Z v c m 1 1 b G E 8 L 0 l 0 Z W 1 U e X B l P j x J d G V t U G F 0 a D 5 T Z W N 0 a W 9 u M S 9 P U k M l M j A t J T I w M D A 4 J T I w L S U y M F B J T l R V U k E l M j B B Q 1 I l Q z M l O E R M S U N B J T I w S U 5 U R V J O Q S U y M E V N J T I w U E F S R U R F U y U y M C g 0 K S 9 U a X B v J T I w Q W x 0 Z X J h Z G 8 8 L 0 l 0 Z W 1 Q Y X R o P j w v S X R l b U x v Y 2 F 0 a W 9 u P j x T d G F i b G V F b n R y a W V z I C 8 + P C 9 J d G V t P j w v S X R l b X M + P C 9 M b 2 N h b F B h Y 2 t h Z 2 V N Z X R h Z G F 0 Y U Z p b G U + F g A A A F B L B Q Y A A A A A A A A A A A A A A A A A A A A A A A A m A Q A A A Q A A A N C M n d 8 B F d E R j H o A w E / C l + s B A A A A U h R B y K e n x k G Z g K 2 5 S 1 2 0 d w A A A A A C A A A A A A A Q Z g A A A A E A A C A A A A B d O J I H o z 8 q y E I G R D I k 6 d Y s H J c F w d z V c p 5 v p 3 K 0 4 X V D X Q A A A A A O g A A A A A I A A C A A A A D Z K H k t j D 3 O V n D A r 0 7 x R d R Q s d R v 0 Y D h D e + Z 5 x Y F 4 r 8 B 7 1 A A A A A 9 F C H T w J B X 8 4 V a G i F 3 U D h H X Y e G H n 3 9 b u 5 y J A 0 0 l q j 7 3 g P 7 R L Q x V A V x H C + A t 5 u O J w Z 2 N a 0 E 4 w Q B 3 k J k w H l 0 W C y y T B Q q t u d 8 6 C B F P y I s M A H w z k A A A A C Q I p 9 5 v / e c j z h L + 5 r v X z j G a 5 o I I z k 7 1 u 9 z T t / 9 C F Q Z A k L T B C Y p O k y B 2 I w A o u Q O b 0 l m 6 y Z 8 6 Q R O a A w + P 7 c + f Z Z b < / D a t a M a s h u p > 
</file>

<file path=customXml/itemProps1.xml><?xml version="1.0" encoding="utf-8"?>
<ds:datastoreItem xmlns:ds="http://schemas.openxmlformats.org/officeDocument/2006/customXml" ds:itemID="{75B53436-94B5-4945-8D87-723EFA506B8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20</vt:i4>
      </vt:variant>
    </vt:vector>
  </HeadingPairs>
  <TitlesOfParts>
    <vt:vector size="38" baseType="lpstr">
      <vt:lpstr>DADOS</vt:lpstr>
      <vt:lpstr>REFERENCIA</vt:lpstr>
      <vt:lpstr>IMAGENS</vt:lpstr>
      <vt:lpstr>CHECK-LIST</vt:lpstr>
      <vt:lpstr>ITENS RELEVANTES</vt:lpstr>
      <vt:lpstr>QUADRO RESUMO</vt:lpstr>
      <vt:lpstr>ORÇAMENTO_DES</vt:lpstr>
      <vt:lpstr>GASES MEDICINAIS</vt:lpstr>
      <vt:lpstr>MEMORIA DE CALCULO AT</vt:lpstr>
      <vt:lpstr>BANCO DADOS ARQ</vt:lpstr>
      <vt:lpstr>COTAÇÕE</vt:lpstr>
      <vt:lpstr>COMPOSIÇÃO</vt:lpstr>
      <vt:lpstr>COTAÇÕES</vt:lpstr>
      <vt:lpstr>CRONOGRAMA DES</vt:lpstr>
      <vt:lpstr>COTAÇÕES XXX</vt:lpstr>
      <vt:lpstr>CRONOGRAMA S DES</vt:lpstr>
      <vt:lpstr>BDI C DES </vt:lpstr>
      <vt:lpstr>BDI S DES</vt:lpstr>
      <vt:lpstr>AMBIENTES</vt:lpstr>
      <vt:lpstr>'BANCO DADOS ARQ'!Area_de_impressao</vt:lpstr>
      <vt:lpstr>'BDI C DES '!Area_de_impressao</vt:lpstr>
      <vt:lpstr>'BDI S DES'!Area_de_impressao</vt:lpstr>
      <vt:lpstr>'CHECK-LIST'!Area_de_impressao</vt:lpstr>
      <vt:lpstr>COMPOSIÇÃO!Area_de_impressao</vt:lpstr>
      <vt:lpstr>COTAÇÕE!Area_de_impressao</vt:lpstr>
      <vt:lpstr>COTAÇÕES!Area_de_impressao</vt:lpstr>
      <vt:lpstr>'COTAÇÕES XXX'!Area_de_impressao</vt:lpstr>
      <vt:lpstr>'CRONOGRAMA DES'!Area_de_impressao</vt:lpstr>
      <vt:lpstr>'CRONOGRAMA S DES'!Area_de_impressao</vt:lpstr>
      <vt:lpstr>'ITENS RELEVANTES'!Area_de_impressao</vt:lpstr>
      <vt:lpstr>'MEMORIA DE CALCULO AT'!Area_de_impressao</vt:lpstr>
      <vt:lpstr>ORÇAMENTO_DES!Area_de_impressao</vt:lpstr>
      <vt:lpstr>'QUADRO RESUMO'!Area_de_impressao</vt:lpstr>
      <vt:lpstr>'CRONOGRAMA S DES'!ORÇAMENTO</vt:lpstr>
      <vt:lpstr>ORÇAMENTO</vt:lpstr>
      <vt:lpstr>PAREDES</vt:lpstr>
      <vt:lpstr>PROC</vt:lpstr>
      <vt:lpstr>ORÇAMENTO_DES!Titulos_de_impressao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Usuario</cp:lastModifiedBy>
  <cp:lastPrinted>2023-12-05T14:40:06Z</cp:lastPrinted>
  <dcterms:created xsi:type="dcterms:W3CDTF">2016-12-08T00:50:18Z</dcterms:created>
  <dcterms:modified xsi:type="dcterms:W3CDTF">2023-12-05T14:40:39Z</dcterms:modified>
</cp:coreProperties>
</file>